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240" windowWidth="19440" windowHeight="9405"/>
  </bookViews>
  <sheets>
    <sheet name="ППМИ (2)" sheetId="2" r:id="rId1"/>
  </sheets>
  <definedNames>
    <definedName name="_xlnm.Print_Area" localSheetId="0">'ППМИ (2)'!$A$1:$AN$308</definedName>
  </definedNames>
  <calcPr calcId="145621"/>
</workbook>
</file>

<file path=xl/calcChain.xml><?xml version="1.0" encoding="utf-8"?>
<calcChain xmlns="http://schemas.openxmlformats.org/spreadsheetml/2006/main">
  <c r="AM227" i="2" l="1"/>
  <c r="AF223" i="2"/>
  <c r="AD231" i="2" l="1"/>
  <c r="T208" i="2" l="1"/>
  <c r="U208" i="2"/>
  <c r="V208" i="2"/>
  <c r="W208" i="2"/>
  <c r="X208" i="2"/>
  <c r="Z208" i="2"/>
  <c r="AA208" i="2"/>
  <c r="AB208" i="2"/>
  <c r="AC208" i="2"/>
  <c r="AD208" i="2"/>
  <c r="T215" i="2"/>
  <c r="U215" i="2"/>
  <c r="V215" i="2"/>
  <c r="W215" i="2"/>
  <c r="X215" i="2"/>
  <c r="Z215" i="2"/>
  <c r="AA215" i="2"/>
  <c r="AB215" i="2"/>
  <c r="AC215" i="2"/>
  <c r="AD215" i="2"/>
  <c r="T222" i="2"/>
  <c r="U222" i="2"/>
  <c r="V222" i="2"/>
  <c r="W222" i="2"/>
  <c r="X222" i="2"/>
  <c r="Z222" i="2"/>
  <c r="AA222" i="2"/>
  <c r="AB222" i="2"/>
  <c r="AC222" i="2"/>
  <c r="AD222" i="2"/>
  <c r="T235" i="2"/>
  <c r="U235" i="2"/>
  <c r="U207" i="2" s="1"/>
  <c r="V235" i="2"/>
  <c r="W235" i="2"/>
  <c r="X235" i="2"/>
  <c r="Z235" i="2"/>
  <c r="Z207" i="2" s="1"/>
  <c r="AA235" i="2"/>
  <c r="AB235" i="2"/>
  <c r="AC235" i="2"/>
  <c r="AD235" i="2"/>
  <c r="S210" i="2"/>
  <c r="S211" i="2"/>
  <c r="S212" i="2"/>
  <c r="S213" i="2"/>
  <c r="S214" i="2"/>
  <c r="S216" i="2"/>
  <c r="S217" i="2"/>
  <c r="S218" i="2"/>
  <c r="S219" i="2"/>
  <c r="S220" i="2"/>
  <c r="S221" i="2"/>
  <c r="S223" i="2"/>
  <c r="S224" i="2"/>
  <c r="S225" i="2"/>
  <c r="S226" i="2"/>
  <c r="S227" i="2"/>
  <c r="S228" i="2"/>
  <c r="S229" i="2"/>
  <c r="S230" i="2"/>
  <c r="S231" i="2"/>
  <c r="S232" i="2"/>
  <c r="S233" i="2"/>
  <c r="S234" i="2"/>
  <c r="S236" i="2"/>
  <c r="S237" i="2"/>
  <c r="S238" i="2"/>
  <c r="S239" i="2"/>
  <c r="S240" i="2"/>
  <c r="S241" i="2"/>
  <c r="S242" i="2"/>
  <c r="S243" i="2"/>
  <c r="S244" i="2"/>
  <c r="S245" i="2"/>
  <c r="S246" i="2"/>
  <c r="S209" i="2"/>
  <c r="S222" i="2" l="1"/>
  <c r="AD207" i="2"/>
  <c r="AA207" i="2"/>
  <c r="V207" i="2"/>
  <c r="W207" i="2"/>
  <c r="AC207" i="2"/>
  <c r="X207" i="2"/>
  <c r="T207" i="2"/>
  <c r="S208" i="2"/>
  <c r="S215" i="2"/>
  <c r="AB207" i="2"/>
  <c r="S235" i="2"/>
  <c r="S207" i="2" l="1"/>
  <c r="Y303" i="2" l="1"/>
  <c r="Y302" i="2"/>
  <c r="Y301" i="2"/>
  <c r="Y300" i="2"/>
  <c r="Y299" i="2"/>
  <c r="X298" i="2"/>
  <c r="X296" i="2" s="1"/>
  <c r="W298" i="2"/>
  <c r="W296" i="2" s="1"/>
  <c r="V298" i="2"/>
  <c r="V296" i="2" s="1"/>
  <c r="U298" i="2"/>
  <c r="U296" i="2" s="1"/>
  <c r="T298" i="2"/>
  <c r="T296" i="2" s="1"/>
  <c r="S298" i="2"/>
  <c r="S296" i="2" s="1"/>
  <c r="Y297" i="2"/>
  <c r="Y296" i="2"/>
  <c r="X295" i="2"/>
  <c r="W295" i="2"/>
  <c r="V295" i="2"/>
  <c r="U295" i="2"/>
  <c r="T295" i="2"/>
  <c r="S295" i="2"/>
  <c r="Y293" i="2"/>
  <c r="Y292" i="2"/>
  <c r="Y291" i="2"/>
  <c r="Y290" i="2"/>
  <c r="Y289" i="2"/>
  <c r="Y288" i="2"/>
  <c r="Y287" i="2"/>
  <c r="Y286" i="2"/>
  <c r="Y285" i="2"/>
  <c r="X284" i="2"/>
  <c r="X251" i="2" s="1"/>
  <c r="W284" i="2"/>
  <c r="W251" i="2" s="1"/>
  <c r="V284" i="2"/>
  <c r="V251" i="2" s="1"/>
  <c r="U284" i="2"/>
  <c r="U251" i="2" s="1"/>
  <c r="T284" i="2"/>
  <c r="T251" i="2" s="1"/>
  <c r="S284" i="2"/>
  <c r="S251" i="2" s="1"/>
  <c r="X283" i="2"/>
  <c r="W283" i="2"/>
  <c r="V283" i="2"/>
  <c r="U283" i="2"/>
  <c r="T283" i="2"/>
  <c r="S283" i="2"/>
  <c r="Y282" i="2"/>
  <c r="Y28" i="2" s="1"/>
  <c r="Y281" i="2"/>
  <c r="Y280" i="2"/>
  <c r="X279" i="2"/>
  <c r="W279" i="2"/>
  <c r="V279" i="2"/>
  <c r="U279" i="2"/>
  <c r="T279" i="2"/>
  <c r="S279" i="2"/>
  <c r="X278" i="2"/>
  <c r="W278" i="2"/>
  <c r="V278" i="2"/>
  <c r="U278" i="2"/>
  <c r="T278" i="2"/>
  <c r="S278" i="2"/>
  <c r="Y277" i="2"/>
  <c r="X276" i="2"/>
  <c r="W276" i="2"/>
  <c r="V276" i="2"/>
  <c r="U276" i="2"/>
  <c r="T276" i="2"/>
  <c r="S276" i="2"/>
  <c r="X275" i="2"/>
  <c r="W275" i="2"/>
  <c r="V275" i="2"/>
  <c r="U275" i="2"/>
  <c r="T275" i="2"/>
  <c r="S275" i="2"/>
  <c r="Y274" i="2"/>
  <c r="X273" i="2"/>
  <c r="W273" i="2"/>
  <c r="V273" i="2"/>
  <c r="U273" i="2"/>
  <c r="T273" i="2"/>
  <c r="S273" i="2"/>
  <c r="X272" i="2"/>
  <c r="W272" i="2"/>
  <c r="V272" i="2"/>
  <c r="U272" i="2"/>
  <c r="T272" i="2"/>
  <c r="S272" i="2"/>
  <c r="Y271" i="2"/>
  <c r="X270" i="2"/>
  <c r="W270" i="2"/>
  <c r="V270" i="2"/>
  <c r="U270" i="2"/>
  <c r="T270" i="2"/>
  <c r="S270" i="2"/>
  <c r="X269" i="2"/>
  <c r="W269" i="2"/>
  <c r="V269" i="2"/>
  <c r="U269" i="2"/>
  <c r="T269" i="2"/>
  <c r="S269" i="2"/>
  <c r="X268" i="2"/>
  <c r="X250" i="2" s="1"/>
  <c r="W268" i="2"/>
  <c r="W250" i="2" s="1"/>
  <c r="V268" i="2"/>
  <c r="V250" i="2" s="1"/>
  <c r="U268" i="2"/>
  <c r="U250" i="2" s="1"/>
  <c r="T268" i="2"/>
  <c r="T250" i="2" s="1"/>
  <c r="S268" i="2"/>
  <c r="Y265" i="2"/>
  <c r="Y264" i="2"/>
  <c r="Y263" i="2"/>
  <c r="Y262" i="2"/>
  <c r="Y261" i="2"/>
  <c r="Y260" i="2"/>
  <c r="Y259" i="2"/>
  <c r="Y258" i="2"/>
  <c r="Y257" i="2"/>
  <c r="Y256" i="2"/>
  <c r="Y255" i="2"/>
  <c r="Y254" i="2"/>
  <c r="X253" i="2"/>
  <c r="X249" i="2" s="1"/>
  <c r="W253" i="2"/>
  <c r="W249" i="2" s="1"/>
  <c r="V253" i="2"/>
  <c r="V249" i="2" s="1"/>
  <c r="U253" i="2"/>
  <c r="U249" i="2" s="1"/>
  <c r="T253" i="2"/>
  <c r="T249" i="2" s="1"/>
  <c r="S253" i="2"/>
  <c r="X252" i="2"/>
  <c r="W252" i="2"/>
  <c r="V252" i="2"/>
  <c r="U252" i="2"/>
  <c r="T252" i="2"/>
  <c r="S252" i="2"/>
  <c r="Y247" i="2"/>
  <c r="Y246" i="2"/>
  <c r="Y245" i="2"/>
  <c r="Y244" i="2"/>
  <c r="Y243" i="2"/>
  <c r="Y242" i="2"/>
  <c r="Y241" i="2"/>
  <c r="Y240" i="2"/>
  <c r="Y239" i="2"/>
  <c r="Y238" i="2"/>
  <c r="Y237" i="2"/>
  <c r="Y236" i="2"/>
  <c r="Y234" i="2"/>
  <c r="Y233" i="2"/>
  <c r="Y232" i="2"/>
  <c r="Y231" i="2"/>
  <c r="Y230" i="2"/>
  <c r="Y229" i="2"/>
  <c r="Y228" i="2"/>
  <c r="Y227" i="2"/>
  <c r="Y226" i="2"/>
  <c r="Y225" i="2"/>
  <c r="Y224" i="2"/>
  <c r="Y223" i="2"/>
  <c r="Y221" i="2"/>
  <c r="Y220" i="2"/>
  <c r="Y219" i="2"/>
  <c r="Y218" i="2"/>
  <c r="Y217" i="2"/>
  <c r="Y216" i="2"/>
  <c r="Y214" i="2"/>
  <c r="Y213" i="2"/>
  <c r="Y212" i="2"/>
  <c r="Y211" i="2"/>
  <c r="Y210" i="2"/>
  <c r="Y209" i="2"/>
  <c r="Y206" i="2"/>
  <c r="Y204" i="2"/>
  <c r="Y203" i="2"/>
  <c r="Y202" i="2"/>
  <c r="Y201" i="2"/>
  <c r="Y200" i="2"/>
  <c r="X199" i="2"/>
  <c r="W199" i="2"/>
  <c r="V199" i="2"/>
  <c r="U199" i="2"/>
  <c r="T199" i="2"/>
  <c r="S199" i="2"/>
  <c r="Y198" i="2"/>
  <c r="Y197" i="2"/>
  <c r="S196" i="2"/>
  <c r="Y196" i="2" s="1"/>
  <c r="S195" i="2"/>
  <c r="Y195" i="2" s="1"/>
  <c r="X194" i="2"/>
  <c r="W194" i="2"/>
  <c r="V194" i="2"/>
  <c r="U194" i="2"/>
  <c r="T194" i="2"/>
  <c r="Y193" i="2"/>
  <c r="Y192" i="2"/>
  <c r="S191" i="2"/>
  <c r="Y191" i="2" s="1"/>
  <c r="S190" i="2"/>
  <c r="Y190" i="2" s="1"/>
  <c r="X189" i="2"/>
  <c r="W189" i="2"/>
  <c r="V189" i="2"/>
  <c r="U189" i="2"/>
  <c r="T189" i="2"/>
  <c r="Y188" i="2"/>
  <c r="Y187" i="2"/>
  <c r="S186" i="2"/>
  <c r="Y186" i="2" s="1"/>
  <c r="S185" i="2"/>
  <c r="Y185" i="2" s="1"/>
  <c r="Y184" i="2"/>
  <c r="Y183" i="2"/>
  <c r="Y182" i="2"/>
  <c r="S181" i="2"/>
  <c r="Y181" i="2" s="1"/>
  <c r="S180" i="2"/>
  <c r="Y180" i="2" s="1"/>
  <c r="X178" i="2"/>
  <c r="W178" i="2"/>
  <c r="V178" i="2"/>
  <c r="U178" i="2"/>
  <c r="T178" i="2"/>
  <c r="S178" i="2"/>
  <c r="S177" i="2"/>
  <c r="X176" i="2"/>
  <c r="W176" i="2"/>
  <c r="V176" i="2"/>
  <c r="U176" i="2"/>
  <c r="T176" i="2"/>
  <c r="S176" i="2"/>
  <c r="X175" i="2"/>
  <c r="W175" i="2"/>
  <c r="V175" i="2"/>
  <c r="U175" i="2"/>
  <c r="T175" i="2"/>
  <c r="X174" i="2"/>
  <c r="W174" i="2"/>
  <c r="V174" i="2"/>
  <c r="U174" i="2"/>
  <c r="T174" i="2"/>
  <c r="Y170" i="2"/>
  <c r="S168" i="2"/>
  <c r="S136" i="2" s="1"/>
  <c r="S167" i="2"/>
  <c r="Y167" i="2" s="1"/>
  <c r="Y166" i="2"/>
  <c r="Y165" i="2"/>
  <c r="S164" i="2"/>
  <c r="Y164" i="2" s="1"/>
  <c r="Y163" i="2"/>
  <c r="Y162" i="2"/>
  <c r="X161" i="2"/>
  <c r="W161" i="2"/>
  <c r="V161" i="2"/>
  <c r="U161" i="2"/>
  <c r="T161" i="2"/>
  <c r="S161" i="2"/>
  <c r="Y160" i="2"/>
  <c r="Y159" i="2"/>
  <c r="Y158" i="2"/>
  <c r="Y157" i="2"/>
  <c r="S156" i="2"/>
  <c r="Y156" i="2" s="1"/>
  <c r="Y155" i="2"/>
  <c r="Y154" i="2"/>
  <c r="X153" i="2"/>
  <c r="W153" i="2"/>
  <c r="V153" i="2"/>
  <c r="U153" i="2"/>
  <c r="T153" i="2"/>
  <c r="S153" i="2"/>
  <c r="Y152" i="2"/>
  <c r="Y151" i="2"/>
  <c r="Y150" i="2"/>
  <c r="S149" i="2"/>
  <c r="S148" i="2"/>
  <c r="Y148" i="2" s="1"/>
  <c r="Y147" i="2"/>
  <c r="Y146" i="2"/>
  <c r="X145" i="2"/>
  <c r="W145" i="2"/>
  <c r="V145" i="2"/>
  <c r="U145" i="2"/>
  <c r="T145" i="2"/>
  <c r="Y144" i="2"/>
  <c r="Y143" i="2"/>
  <c r="Y142" i="2"/>
  <c r="Y141" i="2"/>
  <c r="S140" i="2"/>
  <c r="S137" i="2" s="1"/>
  <c r="Y139" i="2"/>
  <c r="Y138" i="2"/>
  <c r="X137" i="2"/>
  <c r="W137" i="2"/>
  <c r="V137" i="2"/>
  <c r="U137" i="2"/>
  <c r="T137" i="2"/>
  <c r="X136" i="2"/>
  <c r="W136" i="2"/>
  <c r="V136" i="2"/>
  <c r="U136" i="2"/>
  <c r="T136" i="2"/>
  <c r="X135" i="2"/>
  <c r="W135" i="2"/>
  <c r="V135" i="2"/>
  <c r="V128" i="2" s="1"/>
  <c r="U135" i="2"/>
  <c r="U172" i="2" s="1"/>
  <c r="T135" i="2"/>
  <c r="T172" i="2" s="1"/>
  <c r="X134" i="2"/>
  <c r="W134" i="2"/>
  <c r="V134" i="2"/>
  <c r="U134" i="2"/>
  <c r="Y134" i="2" s="1"/>
  <c r="T134" i="2"/>
  <c r="S134" i="2"/>
  <c r="X133" i="2"/>
  <c r="W133" i="2"/>
  <c r="V133" i="2"/>
  <c r="U133" i="2"/>
  <c r="T133" i="2"/>
  <c r="X132" i="2"/>
  <c r="W132" i="2"/>
  <c r="V132" i="2"/>
  <c r="U132" i="2"/>
  <c r="T132" i="2"/>
  <c r="X131" i="2"/>
  <c r="W131" i="2"/>
  <c r="V131" i="2"/>
  <c r="U131" i="2"/>
  <c r="T131" i="2"/>
  <c r="S131" i="2"/>
  <c r="X130" i="2"/>
  <c r="W130" i="2"/>
  <c r="V130" i="2"/>
  <c r="U130" i="2"/>
  <c r="T130" i="2"/>
  <c r="S130" i="2"/>
  <c r="Y119" i="2"/>
  <c r="X118" i="2"/>
  <c r="W118" i="2"/>
  <c r="V118" i="2"/>
  <c r="U118" i="2"/>
  <c r="T118" i="2"/>
  <c r="S118" i="2"/>
  <c r="Y117" i="2"/>
  <c r="Y116" i="2"/>
  <c r="S115" i="2"/>
  <c r="Y115" i="2" s="1"/>
  <c r="Y114" i="2"/>
  <c r="Y112" i="2"/>
  <c r="Y111" i="2"/>
  <c r="Y110" i="2"/>
  <c r="S107" i="2"/>
  <c r="Y107" i="2" s="1"/>
  <c r="Y106" i="2"/>
  <c r="S104" i="2"/>
  <c r="Y104" i="2" s="1"/>
  <c r="Y103" i="2"/>
  <c r="Y102" i="2"/>
  <c r="Y101" i="2"/>
  <c r="S100" i="2"/>
  <c r="Y100" i="2" s="1"/>
  <c r="Y99" i="2"/>
  <c r="S98" i="2"/>
  <c r="Y98" i="2" s="1"/>
  <c r="Y97" i="2"/>
  <c r="Y96" i="2"/>
  <c r="X95" i="2"/>
  <c r="W95" i="2"/>
  <c r="V95" i="2"/>
  <c r="U95" i="2"/>
  <c r="T95" i="2"/>
  <c r="S95" i="2"/>
  <c r="X94" i="2"/>
  <c r="W94" i="2"/>
  <c r="V94" i="2"/>
  <c r="U94" i="2"/>
  <c r="T94" i="2"/>
  <c r="Y91" i="2"/>
  <c r="Y90" i="2"/>
  <c r="S89" i="2"/>
  <c r="Y89" i="2" s="1"/>
  <c r="Y87" i="2"/>
  <c r="S86" i="2"/>
  <c r="Y86" i="2" s="1"/>
  <c r="Y84" i="2"/>
  <c r="S83" i="2"/>
  <c r="Y81" i="2"/>
  <c r="Y80" i="2"/>
  <c r="Y78" i="2"/>
  <c r="Y77" i="2"/>
  <c r="X76" i="2"/>
  <c r="W76" i="2"/>
  <c r="V76" i="2"/>
  <c r="U76" i="2"/>
  <c r="T76" i="2"/>
  <c r="S76" i="2"/>
  <c r="X75" i="2"/>
  <c r="W75" i="2"/>
  <c r="V75" i="2"/>
  <c r="U75" i="2"/>
  <c r="T75" i="2"/>
  <c r="S75" i="2"/>
  <c r="X74" i="2"/>
  <c r="W74" i="2"/>
  <c r="V74" i="2"/>
  <c r="U74" i="2"/>
  <c r="T74" i="2"/>
  <c r="S74" i="2"/>
  <c r="X73" i="2"/>
  <c r="W73" i="2"/>
  <c r="V73" i="2"/>
  <c r="U73" i="2"/>
  <c r="T73" i="2"/>
  <c r="Y71" i="2"/>
  <c r="Y69" i="2"/>
  <c r="Y67" i="2"/>
  <c r="X66" i="2"/>
  <c r="X35" i="2" s="1"/>
  <c r="W66" i="2"/>
  <c r="W35" i="2" s="1"/>
  <c r="V66" i="2"/>
  <c r="V35" i="2" s="1"/>
  <c r="U66" i="2"/>
  <c r="T66" i="2"/>
  <c r="T35" i="2" s="1"/>
  <c r="S66" i="2"/>
  <c r="S35" i="2" s="1"/>
  <c r="X65" i="2"/>
  <c r="W65" i="2"/>
  <c r="V65" i="2"/>
  <c r="U65" i="2"/>
  <c r="T65" i="2"/>
  <c r="S65" i="2"/>
  <c r="S63" i="2"/>
  <c r="S54" i="2" s="1"/>
  <c r="Y62" i="2"/>
  <c r="Y60" i="2"/>
  <c r="Y58" i="2"/>
  <c r="Y56" i="2"/>
  <c r="X55" i="2"/>
  <c r="X34" i="2" s="1"/>
  <c r="W55" i="2"/>
  <c r="W34" i="2" s="1"/>
  <c r="V55" i="2"/>
  <c r="V34" i="2" s="1"/>
  <c r="U55" i="2"/>
  <c r="U34" i="2" s="1"/>
  <c r="T55" i="2"/>
  <c r="T34" i="2" s="1"/>
  <c r="S55" i="2"/>
  <c r="S34" i="2" s="1"/>
  <c r="X54" i="2"/>
  <c r="W54" i="2"/>
  <c r="V54" i="2"/>
  <c r="U54" i="2"/>
  <c r="T54" i="2"/>
  <c r="Y51" i="2"/>
  <c r="Y50" i="2"/>
  <c r="Y49" i="2"/>
  <c r="X48" i="2"/>
  <c r="W48" i="2"/>
  <c r="V48" i="2"/>
  <c r="U48" i="2"/>
  <c r="T48" i="2"/>
  <c r="Y47" i="2"/>
  <c r="Y45" i="2"/>
  <c r="Y44" i="2"/>
  <c r="Y43" i="2"/>
  <c r="S42" i="2"/>
  <c r="S39" i="2" s="1"/>
  <c r="Y41" i="2"/>
  <c r="Y40" i="2"/>
  <c r="X39" i="2"/>
  <c r="W39" i="2"/>
  <c r="V39" i="2"/>
  <c r="U39" i="2"/>
  <c r="T39" i="2"/>
  <c r="Y38" i="2"/>
  <c r="X36" i="2"/>
  <c r="W36" i="2"/>
  <c r="V36" i="2"/>
  <c r="U36" i="2"/>
  <c r="T36" i="2"/>
  <c r="S36" i="2"/>
  <c r="U35" i="2"/>
  <c r="X33" i="2"/>
  <c r="W33" i="2"/>
  <c r="V33" i="2"/>
  <c r="U33" i="2"/>
  <c r="T33" i="2"/>
  <c r="S33" i="2"/>
  <c r="X31" i="2"/>
  <c r="W31" i="2"/>
  <c r="V31" i="2"/>
  <c r="U31" i="2"/>
  <c r="T31" i="2"/>
  <c r="S31" i="2"/>
  <c r="X30" i="2"/>
  <c r="W30" i="2"/>
  <c r="V30" i="2"/>
  <c r="U30" i="2"/>
  <c r="T30" i="2"/>
  <c r="S30" i="2"/>
  <c r="X28" i="2"/>
  <c r="W28" i="2"/>
  <c r="V28" i="2"/>
  <c r="U28" i="2"/>
  <c r="T28" i="2"/>
  <c r="S28" i="2"/>
  <c r="Y27" i="2"/>
  <c r="Y26" i="2"/>
  <c r="Y25" i="2"/>
  <c r="S21" i="2"/>
  <c r="T21" i="2" s="1"/>
  <c r="U21" i="2" s="1"/>
  <c r="V21" i="2" s="1"/>
  <c r="W21" i="2" s="1"/>
  <c r="X21" i="2" s="1"/>
  <c r="S20" i="2"/>
  <c r="T20" i="2" s="1"/>
  <c r="U20" i="2" s="1"/>
  <c r="V20" i="2" s="1"/>
  <c r="W20" i="2" s="1"/>
  <c r="X20" i="2" s="1"/>
  <c r="S19" i="2"/>
  <c r="T19" i="2" s="1"/>
  <c r="U19" i="2" s="1"/>
  <c r="V19" i="2" s="1"/>
  <c r="W19" i="2" s="1"/>
  <c r="X19" i="2" s="1"/>
  <c r="S18" i="2"/>
  <c r="S17" i="2"/>
  <c r="T17" i="2" s="1"/>
  <c r="U17" i="2" s="1"/>
  <c r="V17" i="2" s="1"/>
  <c r="W17" i="2" s="1"/>
  <c r="X17" i="2" s="1"/>
  <c r="S16" i="2"/>
  <c r="T16" i="2" s="1"/>
  <c r="U16" i="2" s="1"/>
  <c r="V16" i="2" s="1"/>
  <c r="W16" i="2" s="1"/>
  <c r="X16" i="2" s="1"/>
  <c r="S15" i="2"/>
  <c r="T15" i="2" s="1"/>
  <c r="U15" i="2" s="1"/>
  <c r="V15" i="2" s="1"/>
  <c r="W15" i="2" s="1"/>
  <c r="X15" i="2" s="1"/>
  <c r="S14" i="2"/>
  <c r="Y222" i="2" l="1"/>
  <c r="Y208" i="2"/>
  <c r="Y215" i="2"/>
  <c r="Y235" i="2"/>
  <c r="Y283" i="2"/>
  <c r="U128" i="2"/>
  <c r="V122" i="2"/>
  <c r="V173" i="2"/>
  <c r="W173" i="2"/>
  <c r="X121" i="2"/>
  <c r="Y31" i="2"/>
  <c r="Y168" i="2"/>
  <c r="U267" i="2"/>
  <c r="U248" i="2" s="1"/>
  <c r="S267" i="2"/>
  <c r="S248" i="2" s="1"/>
  <c r="T266" i="2"/>
  <c r="Y295" i="2"/>
  <c r="T121" i="2"/>
  <c r="Y30" i="2"/>
  <c r="W266" i="2"/>
  <c r="U266" i="2"/>
  <c r="W267" i="2"/>
  <c r="W248" i="2" s="1"/>
  <c r="T128" i="2"/>
  <c r="U122" i="2"/>
  <c r="T129" i="2"/>
  <c r="X129" i="2"/>
  <c r="U121" i="2"/>
  <c r="Y179" i="2"/>
  <c r="Y153" i="2"/>
  <c r="Y65" i="2"/>
  <c r="T29" i="2"/>
  <c r="Y42" i="2"/>
  <c r="W29" i="2"/>
  <c r="Y76" i="2"/>
  <c r="Y252" i="2"/>
  <c r="T122" i="2"/>
  <c r="X122" i="2"/>
  <c r="U173" i="2"/>
  <c r="Y33" i="2"/>
  <c r="Y36" i="2"/>
  <c r="Y54" i="2"/>
  <c r="U129" i="2"/>
  <c r="U120" i="2" s="1"/>
  <c r="Y176" i="2"/>
  <c r="Y194" i="2"/>
  <c r="Y253" i="2"/>
  <c r="Y268" i="2"/>
  <c r="Y250" i="2" s="1"/>
  <c r="Y272" i="2"/>
  <c r="X266" i="2"/>
  <c r="Y95" i="2"/>
  <c r="Y130" i="2"/>
  <c r="W122" i="2"/>
  <c r="T173" i="2"/>
  <c r="X173" i="2"/>
  <c r="X267" i="2"/>
  <c r="X248" i="2" s="1"/>
  <c r="V267" i="2"/>
  <c r="V248" i="2" s="1"/>
  <c r="Y251" i="2"/>
  <c r="Y39" i="2"/>
  <c r="X29" i="2"/>
  <c r="Y63" i="2"/>
  <c r="S135" i="2"/>
  <c r="S128" i="2" s="1"/>
  <c r="W129" i="2"/>
  <c r="S174" i="2"/>
  <c r="Y174" i="2" s="1"/>
  <c r="Y273" i="2"/>
  <c r="Y279" i="2"/>
  <c r="T14" i="2"/>
  <c r="U14" i="2" s="1"/>
  <c r="V14" i="2" s="1"/>
  <c r="W14" i="2" s="1"/>
  <c r="X14" i="2" s="1"/>
  <c r="U29" i="2"/>
  <c r="W172" i="2"/>
  <c r="X172" i="2" s="1"/>
  <c r="W121" i="2"/>
  <c r="V129" i="2"/>
  <c r="Y149" i="2"/>
  <c r="Y145" i="2" s="1"/>
  <c r="S145" i="2"/>
  <c r="S129" i="2" s="1"/>
  <c r="S133" i="2"/>
  <c r="Y133" i="2" s="1"/>
  <c r="S175" i="2"/>
  <c r="Y175" i="2" s="1"/>
  <c r="Y178" i="2"/>
  <c r="V266" i="2"/>
  <c r="Y15" i="2"/>
  <c r="Y16" i="2"/>
  <c r="Y17" i="2"/>
  <c r="Y19" i="2"/>
  <c r="Y20" i="2"/>
  <c r="Y21" i="2"/>
  <c r="V29" i="2"/>
  <c r="Y118" i="2"/>
  <c r="S132" i="2"/>
  <c r="Y132" i="2" s="1"/>
  <c r="Y140" i="2"/>
  <c r="Y137" i="2" s="1"/>
  <c r="Y161" i="2"/>
  <c r="Y189" i="2"/>
  <c r="T267" i="2"/>
  <c r="T248" i="2" s="1"/>
  <c r="Y270" i="2"/>
  <c r="T18" i="2"/>
  <c r="U18" i="2" s="1"/>
  <c r="V18" i="2" s="1"/>
  <c r="W18" i="2" s="1"/>
  <c r="X18" i="2" s="1"/>
  <c r="Y83" i="2"/>
  <c r="S73" i="2"/>
  <c r="Y73" i="2" s="1"/>
  <c r="Y136" i="2"/>
  <c r="S122" i="2"/>
  <c r="Y199" i="2"/>
  <c r="S173" i="2"/>
  <c r="Y269" i="2"/>
  <c r="S266" i="2"/>
  <c r="Y48" i="2"/>
  <c r="Y74" i="2"/>
  <c r="W128" i="2"/>
  <c r="Y131" i="2"/>
  <c r="V172" i="2"/>
  <c r="V121" i="2"/>
  <c r="S249" i="2"/>
  <c r="Y249" i="2" s="1"/>
  <c r="Y275" i="2"/>
  <c r="Y278" i="2"/>
  <c r="S94" i="2"/>
  <c r="Y94" i="2" s="1"/>
  <c r="S250" i="2"/>
  <c r="Y276" i="2"/>
  <c r="Y284" i="2"/>
  <c r="Y207" i="2" l="1"/>
  <c r="X120" i="2"/>
  <c r="X13" i="2" s="1"/>
  <c r="T120" i="2"/>
  <c r="Y18" i="2"/>
  <c r="V120" i="2"/>
  <c r="V13" i="2" s="1"/>
  <c r="Y248" i="2"/>
  <c r="Y129" i="2"/>
  <c r="U13" i="2"/>
  <c r="W120" i="2"/>
  <c r="W13" i="2" s="1"/>
  <c r="S121" i="2"/>
  <c r="Y121" i="2" s="1"/>
  <c r="Y135" i="2"/>
  <c r="Y122" i="2"/>
  <c r="S120" i="2"/>
  <c r="S172" i="2"/>
  <c r="Y172" i="2" s="1"/>
  <c r="T13" i="2"/>
  <c r="Y266" i="2"/>
  <c r="Y173" i="2"/>
  <c r="Y14" i="2"/>
  <c r="Y128" i="2"/>
  <c r="Y267" i="2"/>
  <c r="S29" i="2"/>
  <c r="Y120" i="2" l="1"/>
  <c r="Y29" i="2"/>
  <c r="S13" i="2"/>
  <c r="Y13" i="2" l="1"/>
  <c r="AA13" i="2"/>
</calcChain>
</file>

<file path=xl/sharedStrings.xml><?xml version="1.0" encoding="utf-8"?>
<sst xmlns="http://schemas.openxmlformats.org/spreadsheetml/2006/main" count="1974" uniqueCount="268">
  <si>
    <t>».</t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</si>
  <si>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</si>
  <si>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«Количество разработанных комплектов проектно-сметной документации»</t>
    </r>
  </si>
  <si>
    <r>
      <t xml:space="preserve">Мероприятие 4.02
</t>
    </r>
    <r>
      <rPr>
        <sz val="12"/>
        <rFont val="Times New Roman"/>
        <family val="1"/>
        <charset val="204"/>
      </rPr>
      <t>«Новое кладбище»</t>
    </r>
  </si>
  <si>
    <t>0</t>
  </si>
  <si>
    <t>4</t>
  </si>
  <si>
    <t>1</t>
  </si>
  <si>
    <t>3</t>
  </si>
  <si>
    <t>5</t>
  </si>
  <si>
    <t>7</t>
  </si>
  <si>
    <r>
      <rPr>
        <b/>
        <sz val="12"/>
        <rFont val="Times New Roman"/>
        <family val="1"/>
        <charset val="204"/>
      </rPr>
      <t xml:space="preserve">Показатель 5               </t>
    </r>
    <r>
      <rPr>
        <sz val="12"/>
        <rFont val="Times New Roman"/>
        <family val="1"/>
        <charset val="204"/>
      </rPr>
      <t xml:space="preserve">                          
«Количество  выданных справок о месте захоронения из архивного фонда захоронений»</t>
    </r>
  </si>
  <si>
    <r>
      <rPr>
        <b/>
        <sz val="12"/>
        <rFont val="Times New Roman"/>
        <family val="1"/>
        <charset val="204"/>
      </rPr>
      <t xml:space="preserve">Показатель 4      </t>
    </r>
    <r>
      <rPr>
        <sz val="12"/>
        <rFont val="Times New Roman"/>
        <family val="1"/>
        <charset val="204"/>
      </rPr>
      <t xml:space="preserve">                                  
«Количество выданных пропусков на выполнение работ на территории муниципальных кладбищ»</t>
    </r>
  </si>
  <si>
    <r>
      <rPr>
        <b/>
        <sz val="12"/>
        <rFont val="Times New Roman"/>
        <family val="1"/>
        <charset val="204"/>
      </rPr>
      <t xml:space="preserve">Показатель 3                  </t>
    </r>
    <r>
      <rPr>
        <sz val="12"/>
        <rFont val="Times New Roman"/>
        <family val="1"/>
        <charset val="204"/>
      </rPr>
      <t xml:space="preserve">                       
 «Количество выделенных мест под захоронение»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</si>
  <si>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«Обеспеченность круглосуточной охраны»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</si>
  <si>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«Площадь содержания и благоустройства муниципальных кладбищ»</t>
    </r>
  </si>
  <si>
    <r>
      <t xml:space="preserve">Мероприятие 4.01
</t>
    </r>
    <r>
      <rPr>
        <sz val="12"/>
        <rFont val="Times New Roman"/>
        <family val="1"/>
        <charset val="204"/>
      </rPr>
      <t>«Организация и содержание мест захоронения»</t>
    </r>
  </si>
  <si>
    <t>2</t>
  </si>
  <si>
    <r>
      <t xml:space="preserve">Показатель 1 
</t>
    </r>
    <r>
      <rPr>
        <sz val="12"/>
        <rFont val="Times New Roman"/>
        <family val="1"/>
        <charset val="204"/>
      </rPr>
      <t>«Площадь содержания и благоустройства муниципальных кладбищ»</t>
    </r>
  </si>
  <si>
    <t>Задача 4                                                    
«Обеспечение создания и содержания мест захоронений»</t>
  </si>
  <si>
    <t>Показатель 1</t>
  </si>
  <si>
    <r>
      <t xml:space="preserve">Мероприятие 2.06                                                       </t>
    </r>
    <r>
      <rPr>
        <sz val="12"/>
        <rFont val="Times New Roman"/>
        <family val="1"/>
        <charset val="204"/>
      </rPr>
      <t>«Приют для бездомных животных (в т.ч. ПИР)»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</si>
  <si>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Центрального района»</t>
    </r>
  </si>
  <si>
    <r>
      <rPr>
        <b/>
        <sz val="12"/>
        <rFont val="Times New Roman"/>
        <family val="1"/>
        <charset val="204"/>
      </rPr>
      <t>Мероприятие  3.04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</si>
  <si>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t>6</t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</si>
  <si>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</si>
  <si>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Мероприятие  3.04 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</si>
  <si>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</si>
  <si>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</si>
  <si>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на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</si>
  <si>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3.04 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</si>
  <si>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«Количество отловленных животных в Центральном районе города» </t>
    </r>
  </si>
  <si>
    <r>
      <rPr>
        <b/>
        <sz val="12"/>
        <rFont val="Times New Roman"/>
        <family val="1"/>
        <charset val="204"/>
      </rPr>
      <t xml:space="preserve">Мероприятие 3.05                                   </t>
    </r>
    <r>
      <rPr>
        <sz val="12"/>
        <rFont val="Times New Roman"/>
        <family val="1"/>
        <charset val="204"/>
      </rPr>
      <t xml:space="preserve"> 
"Приобретение специализированной коммунальной  техники " </t>
    </r>
  </si>
  <si>
    <r>
      <t xml:space="preserve">Мероприятие 3.03                                
</t>
    </r>
    <r>
      <rPr>
        <sz val="12"/>
        <rFont val="Times New Roman"/>
        <family val="1"/>
        <charset val="204"/>
      </rPr>
      <t>«Предупреждение и ликвидация болезней животных»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</si>
  <si>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отловленных животных в Московском районе города» 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</si>
  <si>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«Количество отловленных животных в Пролетарском районе города» 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</si>
  <si>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отловленных животных в Заволжском районе города» 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</si>
  <si>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отловленных животных» </t>
    </r>
  </si>
  <si>
    <r>
      <rPr>
        <b/>
        <sz val="12"/>
        <rFont val="Times New Roman"/>
        <family val="1"/>
        <charset val="204"/>
      </rPr>
      <t xml:space="preserve">Мероприятие 3.03                              </t>
    </r>
    <r>
      <rPr>
        <sz val="12"/>
        <rFont val="Times New Roman"/>
        <family val="1"/>
        <charset val="204"/>
      </rPr>
      <t xml:space="preserve"> 
«Предупреждение и ликвидация болезней животных»</t>
    </r>
  </si>
  <si>
    <r>
      <t xml:space="preserve">Показатель 1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  «Объем поставленного грунта на полигон твердых бытовых отходов»</t>
    </r>
  </si>
  <si>
    <r>
      <t xml:space="preserve">Мероприятие 3.02                                
</t>
    </r>
    <r>
      <rPr>
        <sz val="12"/>
        <rFont val="Times New Roman"/>
        <family val="1"/>
        <charset val="204"/>
      </rPr>
      <t>«Приобретение и поставка грунта для пересыпки полигона ТБО с целью проведения комплекса противоаварийных мероприятий»</t>
    </r>
  </si>
  <si>
    <r>
      <rPr>
        <b/>
        <sz val="12"/>
        <rFont val="Times New Roman"/>
        <family val="1"/>
        <charset val="204"/>
      </rPr>
      <t>Показатель  5</t>
    </r>
    <r>
      <rPr>
        <sz val="12"/>
        <rFont val="Times New Roman"/>
        <family val="1"/>
        <charset val="204"/>
      </rPr>
      <t xml:space="preserve">
«Объем вывезенного мусора с территории Центрального района»</t>
    </r>
  </si>
  <si>
    <r>
      <t xml:space="preserve">Мероприятие 2.01                                
</t>
    </r>
    <r>
      <rPr>
        <sz val="12"/>
        <rFont val="Times New Roman"/>
        <family val="1"/>
        <charset val="204"/>
      </rPr>
      <t>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</si>
  <si>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«Объем вывезенного мусора с территории Центрального района»</t>
    </r>
  </si>
  <si>
    <r>
      <t xml:space="preserve">Мероприятие 3.01                               
</t>
    </r>
    <r>
      <rPr>
        <sz val="12"/>
        <rFont val="Times New Roman"/>
        <family val="1"/>
        <charset val="204"/>
      </rPr>
      <t>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</si>
  <si>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«Объем вывезенного мусора с территории Московского района»</t>
    </r>
  </si>
  <si>
    <r>
      <t xml:space="preserve">Мероприятие 3.01                                 
</t>
    </r>
    <r>
      <rPr>
        <sz val="12"/>
        <rFont val="Times New Roman"/>
        <family val="1"/>
        <charset val="204"/>
      </rPr>
      <t>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</si>
  <si>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«Объем вывезенного мусора с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</si>
  <si>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 </t>
    </r>
    <r>
      <rPr>
        <sz val="12"/>
        <rFont val="Times New Roman"/>
        <family val="1"/>
        <charset val="204"/>
      </rPr>
      <t xml:space="preserve"> 
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</si>
  <si>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«Объем вывезенного мусора с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</si>
  <si>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 </t>
    </r>
    <r>
      <rPr>
        <sz val="12"/>
        <rFont val="Times New Roman"/>
        <family val="1"/>
        <charset val="204"/>
      </rPr>
      <t xml:space="preserve">                       
«Организация сбора и вывоза мусора с территории города»</t>
    </r>
  </si>
  <si>
    <r>
      <t xml:space="preserve">Показатель 1 
</t>
    </r>
    <r>
      <rPr>
        <sz val="12"/>
        <rFont val="Times New Roman"/>
        <family val="1"/>
        <charset val="204"/>
      </rPr>
      <t>«Объем вывезенного мусора с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</si>
  <si>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</t>
    </r>
    <r>
      <rPr>
        <sz val="12"/>
        <rFont val="Times New Roman"/>
        <family val="1"/>
        <charset val="204"/>
      </rPr>
      <t xml:space="preserve"> 
«Организация сбора и вывоза мусора с территории города»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</si>
  <si>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эвакуированных транспортных средств с признаками брошенных (бесхозных) на территории города»</t>
    </r>
  </si>
  <si>
    <r>
      <t xml:space="preserve">Показатель 2
</t>
    </r>
    <r>
      <rPr>
        <sz val="12"/>
        <rFont val="Times New Roman"/>
        <family val="1"/>
        <charset val="204"/>
      </rPr>
      <t xml:space="preserve">«Количество отловленных животных» </t>
    </r>
  </si>
  <si>
    <t>Задача 3                                                 
«Обеспечение надлежащего уровня санитарного состояния территории города»</t>
  </si>
  <si>
    <t>M</t>
  </si>
  <si>
    <t>S</t>
  </si>
  <si>
    <t>9</t>
  </si>
  <si>
    <t>N</t>
  </si>
  <si>
    <t>О</t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</si>
  <si>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принятых заявок»</t>
    </r>
  </si>
  <si>
    <r>
      <rPr>
        <b/>
        <sz val="12"/>
        <rFont val="Times New Roman"/>
        <family val="1"/>
        <charset val="204"/>
      </rPr>
      <t>Административное мероприятие 2.06</t>
    </r>
    <r>
      <rPr>
        <sz val="12"/>
        <rFont val="Times New Roman"/>
        <family val="1"/>
        <charset val="204"/>
      </rPr>
      <t xml:space="preserve">
«Организация и сбор заявок на ремонт дворовых территорий»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</si>
  <si>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12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города Твери»</t>
    </r>
  </si>
  <si>
    <r>
      <rPr>
        <b/>
        <sz val="12"/>
        <rFont val="Times New Roman"/>
        <family val="1"/>
        <charset val="204"/>
      </rPr>
      <t>Показатель 11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города Твери»</t>
    </r>
  </si>
  <si>
    <t>8</t>
  </si>
  <si>
    <r>
      <rPr>
        <b/>
        <sz val="12"/>
        <rFont val="Times New Roman"/>
        <family val="1"/>
        <charset val="204"/>
      </rPr>
      <t>Мероприятие 2.05</t>
    </r>
    <r>
      <rPr>
        <sz val="12"/>
        <rFont val="Times New Roman"/>
        <family val="1"/>
        <charset val="204"/>
      </rPr>
      <t xml:space="preserve">
«Ремонт асфальтобетонного покрытия дворовых территорий многоквартирных домов, проездов к дворовым территориям многоквартирных домов»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</si>
  <si>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10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</si>
  <si>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9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Центрального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</si>
  <si>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8</t>
    </r>
    <r>
      <rPr>
        <sz val="12"/>
        <rFont val="Times New Roman"/>
        <family val="1"/>
        <charset val="204"/>
      </rPr>
      <t xml:space="preserve"> 
«Количество благоустроенных дворовых территорий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</si>
  <si>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</si>
  <si>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6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</si>
  <si>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</si>
  <si>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</si>
  <si>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</si>
  <si>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2 </t>
    </r>
    <r>
      <rPr>
        <sz val="12"/>
        <rFont val="Times New Roman"/>
        <family val="1"/>
        <charset val="204"/>
      </rPr>
      <t xml:space="preserve">
«Общее количество благоустроенных дворовых территорий»</t>
    </r>
  </si>
  <si>
    <t>Показатель 2  "Количество благоустроенных дворовых территорий"</t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</si>
  <si>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</si>
  <si>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оформленных паспортов благоустройства дворовых территорий» </t>
    </r>
  </si>
  <si>
    <r>
      <t xml:space="preserve">Административное мероприятие 2.04                                
</t>
    </r>
    <r>
      <rPr>
        <sz val="12"/>
        <rFont val="Times New Roman"/>
        <family val="1"/>
        <charset val="204"/>
      </rPr>
      <t>«Формирование паспортов благоустройства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</si>
  <si>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заявок, поданных на конкурс» </t>
    </r>
  </si>
  <si>
    <r>
      <t xml:space="preserve">Административное мероприятие 2.03 
</t>
    </r>
    <r>
      <rPr>
        <sz val="12"/>
        <rFont val="Times New Roman"/>
        <family val="1"/>
        <charset val="204"/>
      </rPr>
      <t>«Организация отбора благоустроенных дворовых территорий для участия в областном конкурсе»</t>
    </r>
  </si>
  <si>
    <r>
      <rPr>
        <b/>
        <sz val="12"/>
        <rFont val="Times New Roman"/>
        <family val="1"/>
        <charset val="204"/>
      </rPr>
      <t xml:space="preserve">Показатель 10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</si>
  <si>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Центральном районе города» </t>
    </r>
  </si>
  <si>
    <t>L</t>
  </si>
  <si>
    <t>R</t>
  </si>
  <si>
    <r>
      <t xml:space="preserve">Мероприятие 2.02 
</t>
    </r>
    <r>
      <rPr>
        <sz val="12"/>
        <rFont val="Times New Roman"/>
        <family val="1"/>
        <charset val="204"/>
      </rPr>
      <t>«Комплексное благоустройство дворовых территорий»
(в рамках приоритетного проекта «Формирование комфортной городской среды»)</t>
    </r>
  </si>
  <si>
    <r>
      <rPr>
        <b/>
        <sz val="12"/>
        <rFont val="Times New Roman"/>
        <family val="1"/>
        <charset val="204"/>
      </rPr>
      <t xml:space="preserve">Показатель 8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Московском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</si>
  <si>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Московском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</si>
  <si>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</si>
  <si>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</si>
  <si>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Заволжском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</si>
  <si>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Заволжском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</si>
  <si>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</si>
  <si>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территорий» </t>
    </r>
  </si>
  <si>
    <r>
      <t xml:space="preserve">Мероприятие 2.02 
</t>
    </r>
    <r>
      <rPr>
        <sz val="12"/>
        <rFont val="Times New Roman"/>
        <family val="1"/>
        <charset val="204"/>
      </rPr>
      <t>«Комплексное благоустройство дворовых территорий» 
(в рамках приоритетного проекта «Формирование комфортной городской среды»)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</si>
  <si>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разработанных дизайн-проектов» </t>
    </r>
  </si>
  <si>
    <r>
      <t xml:space="preserve">Административное мероприятие 2.01 
</t>
    </r>
    <r>
      <rPr>
        <sz val="12"/>
        <rFont val="Times New Roman"/>
        <family val="1"/>
        <charset val="204"/>
      </rPr>
      <t>«Подготовка и утверждение дизайн-проектов благоустройства дворовых территорий, включенных в муниципальную программу»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</si>
  <si>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«Охват населения благоустроенными дворовыми территориями» </t>
    </r>
  </si>
  <si>
    <r>
      <t>Показатель 5                                                       
«</t>
    </r>
    <r>
      <rPr>
        <sz val="12"/>
        <rFont val="Times New Roman"/>
        <family val="1"/>
        <charset val="204"/>
      </rPr>
      <t>Объем трудового участия заинтересованных лиц в выполнении мероприятий по благоустройству дворовых территорий»</t>
    </r>
    <r>
      <rPr>
        <b/>
        <sz val="12"/>
        <rFont val="Times New Roman"/>
        <family val="1"/>
        <charset val="204"/>
      </rPr>
      <t xml:space="preserve">
</t>
    </r>
  </si>
  <si>
    <r>
      <t>Показатель 4                                                        
«</t>
    </r>
    <r>
      <rPr>
        <sz val="12"/>
        <rFont val="Times New Roman"/>
        <family val="1"/>
        <charset val="204"/>
      </rPr>
      <t>Доля дворовых территорий, благоустроенных с финансовым участием граждан»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</si>
  <si>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«Доля площади благоустроенных дворовых территорий от общей площади дворовых территорий» </t>
    </r>
  </si>
  <si>
    <t xml:space="preserve">Задача 2 
«Благоустройство дворовых территорий» </t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</si>
  <si>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приобретенной техники» </t>
    </r>
  </si>
  <si>
    <r>
      <rPr>
        <b/>
        <sz val="12"/>
        <rFont val="Times New Roman"/>
        <family val="1"/>
        <charset val="204"/>
      </rPr>
      <t>Мероприятие 1.12</t>
    </r>
    <r>
      <rPr>
        <sz val="12"/>
        <rFont val="Times New Roman"/>
        <family val="1"/>
        <charset val="204"/>
      </rPr>
      <t xml:space="preserve">
«Приобретение техники для нужд МБУ «Зеленстрой»»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</si>
  <si>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«Содержание ярмарочных территорий»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</si>
  <si>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 благоустроенных территорий» </t>
    </r>
  </si>
  <si>
    <r>
      <rPr>
        <b/>
        <sz val="12"/>
        <rFont val="Times New Roman"/>
        <family val="1"/>
        <charset val="204"/>
      </rPr>
      <t>Мероприятие 1.11</t>
    </r>
    <r>
      <rPr>
        <sz val="12"/>
        <rFont val="Times New Roman"/>
        <family val="1"/>
        <charset val="204"/>
      </rPr>
      <t xml:space="preserve">
«Организация ярмарок»</t>
    </r>
  </si>
  <si>
    <r>
      <t xml:space="preserve">Показатель 7
</t>
    </r>
    <r>
      <rPr>
        <sz val="12"/>
        <rFont val="Times New Roman"/>
        <family val="1"/>
        <charset val="204"/>
      </rPr>
      <t>«Количество рабочих смен по использованию, содержанию, техническому оснащению парковок (парковочных мест) на платной основе»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</si>
  <si>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«Площадь содержания парков и скверов» 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</si>
  <si>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«Площадь ремонта объектов благоустройства»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</si>
  <si>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«Объемы вывезенных порубочных остатков после обрезки и валки деревьев»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</si>
  <si>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деревьев, охваченных работами по омолаживающей обрезке и валке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</si>
  <si>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установленных конструкций вертикального озеленения на территории города»</t>
    </r>
  </si>
  <si>
    <r>
      <t xml:space="preserve">Показатель 1
</t>
    </r>
    <r>
      <rPr>
        <sz val="12"/>
        <rFont val="Times New Roman"/>
        <family val="1"/>
        <charset val="204"/>
      </rPr>
      <t>«Площадь цветников, подлежащих содержанию»</t>
    </r>
  </si>
  <si>
    <r>
      <t xml:space="preserve">Мероприятие 1.10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«Организация благоустройства и озеленения» 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</si>
  <si>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организованных парковочных мест»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</si>
  <si>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программно-аппаратных комплексов платного парковочного пространства»</t>
    </r>
  </si>
  <si>
    <r>
      <t xml:space="preserve">Мероприятие 1.09 
</t>
    </r>
    <r>
      <rPr>
        <sz val="12"/>
        <rFont val="Times New Roman"/>
        <family val="1"/>
        <charset val="204"/>
      </rPr>
      <t>«Организация парковочного пространства»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</si>
  <si>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Центрального района»</t>
    </r>
  </si>
  <si>
    <r>
      <t xml:space="preserve">Мероприятие 1.08
</t>
    </r>
    <r>
      <rPr>
        <sz val="12"/>
        <rFont val="Times New Roman"/>
        <family val="1"/>
        <charset val="204"/>
      </rPr>
      <t>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</si>
  <si>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Московского района»</t>
    </r>
  </si>
  <si>
    <r>
      <t xml:space="preserve">Мероприятие 1.08 
</t>
    </r>
    <r>
      <rPr>
        <sz val="12"/>
        <rFont val="Times New Roman"/>
        <family val="1"/>
        <charset val="204"/>
      </rPr>
      <t>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</si>
  <si>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</si>
  <si>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</si>
  <si>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>«Общее количество обслуживаемых детских и спортивных площадок»</t>
    </r>
  </si>
  <si>
    <r>
      <rPr>
        <b/>
        <sz val="12"/>
        <rFont val="Times New Roman"/>
        <family val="1"/>
        <charset val="204"/>
      </rPr>
      <t>Мероприятие 1.08</t>
    </r>
    <r>
      <rPr>
        <sz val="12"/>
        <rFont val="Times New Roman"/>
        <family val="1"/>
        <charset val="204"/>
      </rPr>
      <t xml:space="preserve"> 
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</si>
  <si>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«Доля действующих светильников, работающих в вечернем и ночном режимах»
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</si>
  <si>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обслуживаемых светоточек на территории города»
</t>
    </r>
  </si>
  <si>
    <r>
      <t xml:space="preserve">Мероприятие 1.07                                
</t>
    </r>
    <r>
      <rPr>
        <sz val="12"/>
        <rFont val="Times New Roman"/>
        <family val="1"/>
        <charset val="204"/>
      </rPr>
      <t>«Обеспечение уличного освещения города»</t>
    </r>
  </si>
  <si>
    <r>
      <rPr>
        <b/>
        <sz val="12"/>
        <rFont val="Times New Roman"/>
        <family val="1"/>
        <charset val="204"/>
      </rPr>
      <t xml:space="preserve">Показатель 12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 и рекламных конструкций на территории города»</t>
    </r>
  </si>
  <si>
    <r>
      <t xml:space="preserve">Мероприятие 1.06 
</t>
    </r>
    <r>
      <rPr>
        <sz val="12"/>
        <rFont val="Times New Roman"/>
        <family val="1"/>
        <charset val="204"/>
      </rPr>
      <t>«Наружное оформление территории города»</t>
    </r>
  </si>
  <si>
    <r>
      <rPr>
        <b/>
        <sz val="12"/>
        <rFont val="Times New Roman"/>
        <family val="1"/>
        <charset val="204"/>
      </rPr>
      <t xml:space="preserve">Показатель 11 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</si>
  <si>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10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</si>
  <si>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9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</si>
  <si>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Московского района»</t>
    </r>
  </si>
  <si>
    <r>
      <t xml:space="preserve">Мероприятие 1.06
</t>
    </r>
    <r>
      <rPr>
        <sz val="12"/>
        <rFont val="Times New Roman"/>
        <family val="1"/>
        <charset val="204"/>
      </rPr>
      <t>«Наружное оформление территории города»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</si>
  <si>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</si>
  <si>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</si>
  <si>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</si>
  <si>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</si>
  <si>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 и рекламных конструкций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</si>
  <si>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«Общее количество установленных елей»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</si>
  <si>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«Общее количество устроенной праздничной светотехнической иллюминации»</t>
    </r>
  </si>
  <si>
    <r>
      <rPr>
        <b/>
        <sz val="12"/>
        <rFont val="Times New Roman"/>
        <family val="1"/>
        <charset val="204"/>
      </rPr>
      <t>Мероприятие 1.06</t>
    </r>
    <r>
      <rPr>
        <sz val="12"/>
        <rFont val="Times New Roman"/>
        <family val="1"/>
        <charset val="204"/>
      </rPr>
      <t xml:space="preserve">
«Наружное оформление территории города»</t>
    </r>
  </si>
  <si>
    <r>
      <t xml:space="preserve">Показатель 4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Московского района»</t>
    </r>
  </si>
  <si>
    <r>
      <t xml:space="preserve">Мероприятие 1.05 
</t>
    </r>
    <r>
      <rPr>
        <sz val="12"/>
        <rFont val="Times New Roman"/>
        <family val="1"/>
        <charset val="204"/>
      </rPr>
      <t xml:space="preserve">«Содержание воинских и братских захоронений» 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</si>
  <si>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Пролетарского района»</t>
    </r>
  </si>
  <si>
    <r>
      <t xml:space="preserve">Мероприятие 1.05 
</t>
    </r>
    <r>
      <rPr>
        <sz val="12"/>
        <rFont val="Times New Roman"/>
        <family val="1"/>
        <charset val="204"/>
      </rPr>
      <t>«Содержание воинских и братских захоронений»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</si>
  <si>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</si>
  <si>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воинских и братских захоронений»</t>
    </r>
  </si>
  <si>
    <r>
      <rPr>
        <b/>
        <sz val="12"/>
        <rFont val="Times New Roman"/>
        <family val="1"/>
        <charset val="204"/>
      </rPr>
      <t>Мероприятие 1.05</t>
    </r>
    <r>
      <rPr>
        <sz val="12"/>
        <rFont val="Times New Roman"/>
        <family val="1"/>
        <charset val="204"/>
      </rPr>
      <t xml:space="preserve"> 
«Содержание воинских и братских захоронений»</t>
    </r>
  </si>
  <si>
    <r>
      <t xml:space="preserve">Показатель 5
</t>
    </r>
    <r>
      <rPr>
        <sz val="12"/>
        <rFont val="Times New Roman"/>
        <family val="1"/>
        <charset val="204"/>
      </rPr>
      <t>«Количество обслуживаемых фонтанов на территории Центрального района»</t>
    </r>
  </si>
  <si>
    <r>
      <t xml:space="preserve">Мероприятие 1.04  
</t>
    </r>
    <r>
      <rPr>
        <sz val="12"/>
        <rFont val="Times New Roman"/>
        <family val="1"/>
        <charset val="204"/>
      </rPr>
      <t>«Содержание фонтанов»</t>
    </r>
    <r>
      <rPr>
        <b/>
        <sz val="12"/>
        <rFont val="Times New Roman"/>
        <family val="1"/>
        <charset val="204"/>
      </rPr>
      <t xml:space="preserve"> 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</si>
  <si>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разработанной проектно-сметной документации»</t>
    </r>
  </si>
  <si>
    <r>
      <t xml:space="preserve">Показатель 4
</t>
    </r>
    <r>
      <rPr>
        <sz val="12"/>
        <rFont val="Times New Roman"/>
        <family val="1"/>
        <charset val="204"/>
      </rPr>
      <t>«Количество обслуживаемых фонтанов на территории Московского района»</t>
    </r>
  </si>
  <si>
    <r>
      <t xml:space="preserve">Мероприятие 1.04 
</t>
    </r>
    <r>
      <rPr>
        <sz val="12"/>
        <rFont val="Times New Roman"/>
        <family val="1"/>
        <charset val="204"/>
      </rPr>
      <t>«Содержание фонтанов»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</si>
  <si>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обслуживаемых фонтанов на территории Пролетарского района»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</si>
  <si>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обслуживаемых фонтанов на территории Заволжского района»</t>
    </r>
  </si>
  <si>
    <r>
      <t xml:space="preserve">Мероприятие 1.04 
</t>
    </r>
    <r>
      <rPr>
        <sz val="12"/>
        <rFont val="Times New Roman"/>
        <family val="1"/>
        <charset val="204"/>
      </rPr>
      <t xml:space="preserve">«Содержание фонтанов» 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</si>
  <si>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фонтанов»</t>
    </r>
  </si>
  <si>
    <r>
      <rPr>
        <b/>
        <sz val="12"/>
        <rFont val="Times New Roman"/>
        <family val="1"/>
        <charset val="204"/>
      </rPr>
      <t>Мероприятие 1.04</t>
    </r>
    <r>
      <rPr>
        <sz val="12"/>
        <rFont val="Times New Roman"/>
        <family val="1"/>
        <charset val="204"/>
      </rPr>
      <t xml:space="preserve"> 
«Содержание фонтанов»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</si>
  <si>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</si>
  <si>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отремонтированных объектов»</t>
    </r>
  </si>
  <si>
    <t>М</t>
  </si>
  <si>
    <r>
      <t xml:space="preserve">Мероприятие 1.04
</t>
    </r>
    <r>
      <rPr>
        <sz val="12"/>
        <rFont val="Times New Roman"/>
        <family val="1"/>
        <charset val="204"/>
      </rPr>
      <t>«Благоустройство, ремонтно-восстановительные работы на отдельных элементах объектов, относящихся к Обелиску Победы и прилегающей территории»</t>
    </r>
  </si>
  <si>
    <r>
      <t xml:space="preserve">Административное мероприятие 1.03                                
</t>
    </r>
    <r>
      <rPr>
        <sz val="12"/>
        <rFont val="Times New Roman"/>
        <family val="1"/>
        <charset val="204"/>
      </rPr>
      <t>«Организация отбора благоустроенных территорий для участия в областном конкурсе»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</si>
  <si>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«Площадь благоустроенных общественных территорий»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</si>
  <si>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благоустроенных общественных территорий» </t>
    </r>
  </si>
  <si>
    <r>
      <t xml:space="preserve">Мероприятие 1.02                              
</t>
    </r>
    <r>
      <rPr>
        <sz val="12"/>
        <rFont val="Times New Roman"/>
        <family val="1"/>
        <charset val="204"/>
      </rPr>
      <t>«Благоустройство территорий общего пользования»</t>
    </r>
  </si>
  <si>
    <r>
      <t xml:space="preserve">Административное мероприятие 1.01
</t>
    </r>
    <r>
      <rPr>
        <sz val="12"/>
        <rFont val="Times New Roman"/>
        <family val="1"/>
        <charset val="204"/>
      </rPr>
      <t>«Подготовка и утверждение дизайн-проектов благоустройства наиболее посещаемых муниципальных территорий общего пользования»</t>
    </r>
  </si>
  <si>
    <r>
      <t xml:space="preserve">Показатель 7
</t>
    </r>
    <r>
      <rPr>
        <sz val="12"/>
        <rFont val="Times New Roman"/>
        <family val="1"/>
        <charset val="204"/>
      </rPr>
      <t>«Общее количество демонтированных нестационарных торговых объектов и рекламных конструкций на территории города»</t>
    </r>
  </si>
  <si>
    <r>
      <t xml:space="preserve">Показатель 6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захоронений»</t>
    </r>
  </si>
  <si>
    <r>
      <t xml:space="preserve">Показатель 5 
</t>
    </r>
    <r>
      <rPr>
        <sz val="12"/>
        <rFont val="Times New Roman"/>
        <family val="1"/>
        <charset val="204"/>
      </rPr>
      <t>«Количество обслуживаемых фонтанов»</t>
    </r>
  </si>
  <si>
    <r>
      <t xml:space="preserve">Показатель 4
</t>
    </r>
    <r>
      <rPr>
        <sz val="12"/>
        <rFont val="Times New Roman"/>
        <family val="1"/>
        <charset val="204"/>
      </rPr>
      <t>«Общее количество деревьев, охваченных работами по омолаживающей обрезке и валке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</si>
  <si>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«Обеспечение нормативной освещенности улиц»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</si>
  <si>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благоустроенных территорий общего пользования» </t>
    </r>
  </si>
  <si>
    <r>
      <t xml:space="preserve">Показатель 1
</t>
    </r>
    <r>
      <rPr>
        <sz val="12"/>
        <rFont val="Times New Roman"/>
        <family val="1"/>
        <charset val="204"/>
      </rPr>
      <t>«Площадь благоустроенных общественных территорий»</t>
    </r>
  </si>
  <si>
    <t xml:space="preserve">Задача 1
«Благоустройство территорий общего пользования» </t>
  </si>
  <si>
    <r>
      <t xml:space="preserve">Показатель 5                                        
</t>
    </r>
    <r>
      <rPr>
        <sz val="12"/>
        <rFont val="Times New Roman"/>
        <family val="1"/>
        <charset val="204"/>
      </rPr>
      <t>«Количество приобретенной специализированной коммунальной техники»</t>
    </r>
  </si>
  <si>
    <r>
      <t xml:space="preserve">Показатель 5
</t>
    </r>
    <r>
      <rPr>
        <sz val="12"/>
        <rFont val="Times New Roman"/>
        <family val="1"/>
        <charset val="204"/>
      </rPr>
      <t>«Общее количество деревьев, охваченных работами по омолаживающей обрезке и валке на территории города»</t>
    </r>
  </si>
  <si>
    <r>
      <t xml:space="preserve">Показатель 4
</t>
    </r>
    <r>
      <rPr>
        <sz val="12"/>
        <rFont val="Times New Roman"/>
        <family val="1"/>
        <charset val="204"/>
      </rPr>
      <t>«Общая площадь содержания парков и скверов»</t>
    </r>
  </si>
  <si>
    <r>
      <t xml:space="preserve">Показатель 3
</t>
    </r>
    <r>
      <rPr>
        <sz val="12"/>
        <rFont val="Times New Roman"/>
        <family val="1"/>
        <charset val="204"/>
      </rPr>
      <t xml:space="preserve">«Площадь благоустроенных территорий общего пользования, приходящаяся на 1 жителя»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</si>
  <si>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«Доля благоустроенных дворовых территорий от общего количества дворовых территорий» 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</si>
  <si>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«Доля площади благоустроенных  общественных территорий  от общей площади общественных территорий» </t>
    </r>
  </si>
  <si>
    <r>
      <t xml:space="preserve">Цель  
</t>
    </r>
    <r>
      <rPr>
        <sz val="12"/>
        <rFont val="Times New Roman"/>
        <family val="1"/>
        <charset val="204"/>
      </rPr>
      <t>«Повышение уровня благоустройства территории города»</t>
    </r>
  </si>
  <si>
    <r>
      <rPr>
        <sz val="12"/>
        <rFont val="Times New Roman"/>
        <family val="1"/>
        <charset val="204"/>
      </rPr>
      <t>Всего по программе</t>
    </r>
    <r>
      <rPr>
        <b/>
        <sz val="12"/>
        <rFont val="Times New Roman"/>
        <family val="1"/>
        <charset val="204"/>
      </rPr>
      <t xml:space="preserve"> "Благоустройство магистральных дорог города Твери, обеспечение наружного освещения и санитарной очистки города" на 2014-2019 года (без учета обеспечивающей программы)</t>
    </r>
  </si>
  <si>
    <t>департамент благоустройства</t>
  </si>
  <si>
    <t>ТГМКУ "Радуница"</t>
  </si>
  <si>
    <t>департамент архитектуры и строительства</t>
  </si>
  <si>
    <t xml:space="preserve">администрация Центрального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</si>
  <si>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</si>
  <si>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</si>
  <si>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Заволжского района </t>
  </si>
  <si>
    <t>Муниципальная программа, всего</t>
  </si>
  <si>
    <t>год дости-жения</t>
  </si>
  <si>
    <t>значение</t>
  </si>
  <si>
    <t>классификация целевой статьи расходов бюджета</t>
  </si>
  <si>
    <t>под-раз-дел</t>
  </si>
  <si>
    <t>раз-дел</t>
  </si>
  <si>
    <t>код исполни-теля про-граммы</t>
  </si>
  <si>
    <t>Целевое (суммарное) значение показателя</t>
  </si>
  <si>
    <t>Код бюджетной классификации</t>
  </si>
  <si>
    <t>на 2018 - 2023 годы</t>
  </si>
  <si>
    <t>«Формирование современной городской среды»</t>
  </si>
  <si>
    <t>к муниципальной программе города Твери</t>
  </si>
  <si>
    <t>«Приложение 9</t>
  </si>
  <si>
    <t>Всего, 
тыс. руб.</t>
  </si>
  <si>
    <t>в том числе, тыс. руб.</t>
  </si>
  <si>
    <t>Благоустройство территории по адресу: г. Тверь, ул. Кутузова</t>
  </si>
  <si>
    <t>Монтаж системы видеонаблюдения по адресу: г.Тверь, ул. Хрустальная, дом 41, корпус 2</t>
  </si>
  <si>
    <t>Установка системы видеонаблюдения по адресу: г.Тверь, Молодежный бульвар, д. 5</t>
  </si>
  <si>
    <t>Монтаж системы видеонаблюдения по адресу: г.Тверь, ул. Луначарского, д. 9, корпус 1</t>
  </si>
  <si>
    <t>Установка автоматических ворот и секций ограждения по адресу: г.Тверь, ул.Луначарского, д. 9, корп. 1</t>
  </si>
  <si>
    <t>Нанесение разметки автопарковочных мест по адресу: г.Тверь, ул. Луначарского, д. 9, корп. 1</t>
  </si>
  <si>
    <t>Ремонт дороги по адресу: г. Тверь, 3-я улица  Пухальского</t>
  </si>
  <si>
    <t>Установка детской и спортивной площадок на дворовой территории многоквартирного жилого дома по адресу: г. Тверь, ул. Бориса Полевого, дом 2, корпус 1</t>
  </si>
  <si>
    <t>Благоустройство придомовой территории дома № 37 по проспекту Ленина в г. Твери</t>
  </si>
  <si>
    <t>Монтаж системы видеонаблюдения на объекте, расположенном по адресу: г. Тверь, ул. Георгиевская, дом №16</t>
  </si>
  <si>
    <t>Устройство ограждения территории по адресу: г. Тверь, пр-кт Октябрьский, д.32/32</t>
  </si>
  <si>
    <t>Устройство ограждения территории по адресу: г. Тверь, пр-кт Октябрьский, д.38/29 и д.36</t>
  </si>
  <si>
    <t>Благоустройство территории у дома 60 по улице Склизкова в городе Твери</t>
  </si>
  <si>
    <t>Монтаж системы видеонаблюдения придомовой территории многоквартирного жилого дома по адресу: г.Тверь, бульвар Гусева, д.37</t>
  </si>
  <si>
    <t>Благоустройство дворовой территории по адресу: г. Тверь, ул. Склизкова, д. 91</t>
  </si>
  <si>
    <t>Ремонт проездов придомовой территории многоквартирного дома по адресу: улица Склизкова д.101 в Московском районе города Твери</t>
  </si>
  <si>
    <t>Благоустройство придомовой территории многоквартирного дома по адресу Октябрьский проспект  д. 97 в Московском  районе города Твери</t>
  </si>
  <si>
    <t>Благоустройство придомовой территории многоквартирного дома по адресу: улица Склизкова д.101 в Московском районе  города Твери</t>
  </si>
  <si>
    <t>Благоустройство контейнерной площадки, расположенной по адресу: г. Тверь, пр-т Победы, д. 74</t>
  </si>
  <si>
    <t>Благоустройство парковочных мест на территории многоквартирного жилого дома по адресу: г.Тверь, Зеленый пр-д, д.49, корп.3</t>
  </si>
  <si>
    <t>Устройство универсальной спортивной площадки у дома 62 корпус 1 по улице Можайского в городе Твери</t>
  </si>
  <si>
    <t>Благоустройство придомовой территории г.Тверь, Московский район, Зеленый проезд, дом 45, корпус 3</t>
  </si>
  <si>
    <t>Благоустройство придомовой территории по адресу: г.Тверь, пос.Химинститута, д.33</t>
  </si>
  <si>
    <t>Благоустройство детской площадки на дворовой территории многоквартирного дома в п.Химинститута д.34</t>
  </si>
  <si>
    <t>Благоустройство территории жилого комплекса «Затьмацкий посад» по адресу: г. Тверь, пер. Трудолюбия, дом №4 корп.2 и корп.3</t>
  </si>
  <si>
    <t>Монтаж системы видеонаблюдения периметра территории ТСЖ «Коробкова, д.1» расположенном по адресу: г.Тверь, ул. Коробкова, д.1</t>
  </si>
  <si>
    <t>Благоустройство придомовой территории по адресу: г.Тверь, ул.Коробкова, д.1</t>
  </si>
  <si>
    <t>Обустройство площадки для временного размещения легкового автотранспорта на придомовой территории многоквартирного дома №7 корпус 3 пр-т. Победы г. Тверь</t>
  </si>
  <si>
    <t>Устройство ограждения территории жилых домов № 45, 45 корп.1 по пер. Трудолюбия в г. Твери</t>
  </si>
  <si>
    <t>Благоустройство придомовой территории по адресу: г. Тверь, ул.Коробкова, д.2</t>
  </si>
  <si>
    <t>Благоустройство территории по адресу: г. Тверь, Смоленский пер., д.7</t>
  </si>
  <si>
    <t>Благоустройство придомовой территории по адресу: г. Тверь, ул. Симеоновская, д. 30</t>
  </si>
  <si>
    <t>Благоустройство придомовой территории по адресу: город Тверь, Свободный переулок, дом 30</t>
  </si>
  <si>
    <t>Благоустройство придомовой территории по адресу: Свободный переулок, д.43/18 в Центральном районе города Твери</t>
  </si>
  <si>
    <t>Благоустройство придомовой территории по адресу: Тверской проспект дом 9 в г. Твери</t>
  </si>
  <si>
    <t>Адрес дворовой территории</t>
  </si>
  <si>
    <t>Наименование показателя</t>
  </si>
  <si>
    <t>Адресный перечень дворовых территорий,
для включения в программу на 2018 год в рамках 
реализации программы по поддержке местных инициатив</t>
  </si>
  <si>
    <t xml:space="preserve">Площадь благоуст-раиваемой дворовой территории,
кв. м
</t>
  </si>
  <si>
    <t>Протяжен-ность установлен-ного ограждения, м</t>
  </si>
  <si>
    <t>Количество установлен-ных камер видеонаб-людения, штук</t>
  </si>
  <si>
    <t>Количество установлен-ных автоматиче-ских ворот, штук</t>
  </si>
  <si>
    <t>Площадь нанесен-ной разметки автопарко-вочных мест, кв.м.</t>
  </si>
  <si>
    <t>Площадь отремонти-рованной дороги, проездов, кв.м</t>
  </si>
  <si>
    <t>Площадь парковоч-ных мест, кв.м</t>
  </si>
  <si>
    <t>Количество благоустро-енных детских, спортивных площадок, штук</t>
  </si>
  <si>
    <t>Начальник департамента дорожного хозяйства, 
благоустройства и транспорта администрации города Твери                                                                                                                                                                     С.В. Романов</t>
  </si>
  <si>
    <t>Центральный район</t>
  </si>
  <si>
    <t>Московский район</t>
  </si>
  <si>
    <t>Пролетарский район</t>
  </si>
  <si>
    <t>Заволжский район</t>
  </si>
  <si>
    <t>Всего по программе</t>
  </si>
  <si>
    <t>Реализация программы по поддержке местных инициатив (департамент дорожного хозяйства, благоустройства и транспорта)</t>
  </si>
  <si>
    <t xml:space="preserve">Площадь благоуст-раиваемой территории,
кв. м
</t>
  </si>
  <si>
    <t>Установка контей-неров, штук</t>
  </si>
  <si>
    <r>
      <t xml:space="preserve">Средства бюджета Тверской области
</t>
    </r>
    <r>
      <rPr>
        <b/>
        <sz val="8"/>
        <rFont val="Times New Roman"/>
        <family val="1"/>
        <charset val="204"/>
      </rPr>
      <t>140021043О</t>
    </r>
  </si>
  <si>
    <r>
      <t xml:space="preserve">Безвозмезд-ные поступления от населения города и юридических лиц
</t>
    </r>
    <r>
      <rPr>
        <b/>
        <sz val="10"/>
        <rFont val="Times New Roman"/>
        <family val="1"/>
        <charset val="204"/>
      </rPr>
      <t>14002S043N</t>
    </r>
  </si>
  <si>
    <r>
      <t xml:space="preserve">Средства бюджета города Твери
</t>
    </r>
    <r>
      <rPr>
        <b/>
        <sz val="8"/>
        <rFont val="Times New Roman"/>
        <family val="1"/>
        <charset val="204"/>
      </rPr>
      <t>14002S043М</t>
    </r>
  </si>
  <si>
    <r>
      <t xml:space="preserve">Реализация мероприятий по обращениям, поступающим к депутатам Законодатель-ного Собрания Тверской области
</t>
    </r>
    <r>
      <rPr>
        <b/>
        <sz val="9"/>
        <rFont val="Times New Roman"/>
        <family val="1"/>
        <charset val="204"/>
      </rPr>
      <t>140021093Н</t>
    </r>
  </si>
  <si>
    <t>Приложение 3
к постановлению администрации города Твери
от «29» декабря  2018 № 1665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</si>
</sst>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,##0_р_."/>
    <numFmt numFmtId="166" formatCode="0.0"/>
  </numFmts>
  <fonts count="18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164" fontId="1" fillId="2" borderId="0" xfId="0" applyNumberFormat="1" applyFont="1" applyFill="1" applyAlignment="1">
      <alignment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2" fontId="3" fillId="2" borderId="1" xfId="0" applyNumberFormat="1" applyFont="1" applyFill="1" applyBorder="1" applyAlignment="1">
      <alignment vertical="center" wrapText="1"/>
    </xf>
    <xf numFmtId="164" fontId="5" fillId="2" borderId="1" xfId="0" applyNumberFormat="1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4" fontId="5" fillId="2" borderId="1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horizontal="right" vertical="center" wrapText="1"/>
    </xf>
    <xf numFmtId="10" fontId="3" fillId="2" borderId="0" xfId="0" applyNumberFormat="1" applyFont="1" applyFill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3" fontId="15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164" fontId="10" fillId="2" borderId="1" xfId="0" applyNumberFormat="1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0" fontId="5" fillId="2" borderId="0" xfId="0" applyFont="1" applyFill="1" applyAlignment="1">
      <alignment vertical="center" wrapText="1"/>
    </xf>
    <xf numFmtId="49" fontId="5" fillId="2" borderId="0" xfId="0" applyNumberFormat="1" applyFont="1" applyFill="1" applyBorder="1" applyAlignment="1">
      <alignment horizontal="left" vertical="center" wrapText="1"/>
    </xf>
    <xf numFmtId="0" fontId="6" fillId="2" borderId="0" xfId="0" applyFont="1" applyFill="1" applyAlignment="1">
      <alignment vertical="center" wrapText="1"/>
    </xf>
    <xf numFmtId="49" fontId="4" fillId="2" borderId="1" xfId="0" applyNumberFormat="1" applyFont="1" applyFill="1" applyBorder="1" applyAlignment="1">
      <alignment vertical="center" wrapText="1"/>
    </xf>
    <xf numFmtId="0" fontId="1" fillId="2" borderId="12" xfId="0" applyFont="1" applyFill="1" applyBorder="1" applyAlignment="1">
      <alignment horizontal="center" vertical="center" wrapText="1"/>
    </xf>
    <xf numFmtId="164" fontId="2" fillId="2" borderId="11" xfId="0" applyNumberFormat="1" applyFont="1" applyFill="1" applyBorder="1" applyAlignment="1">
      <alignment horizontal="center" vertical="center" wrapText="1"/>
    </xf>
    <xf numFmtId="164" fontId="3" fillId="2" borderId="12" xfId="0" applyNumberFormat="1" applyFont="1" applyFill="1" applyBorder="1" applyAlignment="1">
      <alignment vertical="center" wrapText="1"/>
    </xf>
    <xf numFmtId="164" fontId="10" fillId="2" borderId="12" xfId="0" applyNumberFormat="1" applyFont="1" applyFill="1" applyBorder="1" applyAlignment="1">
      <alignment vertical="center" wrapText="1"/>
    </xf>
    <xf numFmtId="164" fontId="1" fillId="2" borderId="12" xfId="0" applyNumberFormat="1" applyFont="1" applyFill="1" applyBorder="1" applyAlignment="1">
      <alignment vertical="center" wrapText="1"/>
    </xf>
    <xf numFmtId="164" fontId="5" fillId="2" borderId="12" xfId="0" applyNumberFormat="1" applyFont="1" applyFill="1" applyBorder="1" applyAlignment="1">
      <alignment vertical="center" wrapText="1"/>
    </xf>
    <xf numFmtId="3" fontId="5" fillId="2" borderId="14" xfId="0" applyNumberFormat="1" applyFont="1" applyFill="1" applyBorder="1" applyAlignment="1">
      <alignment vertical="center" wrapText="1"/>
    </xf>
    <xf numFmtId="164" fontId="5" fillId="2" borderId="14" xfId="0" applyNumberFormat="1" applyFont="1" applyFill="1" applyBorder="1" applyAlignment="1">
      <alignment vertical="center" wrapText="1"/>
    </xf>
    <xf numFmtId="164" fontId="5" fillId="2" borderId="15" xfId="0" applyNumberFormat="1" applyFont="1" applyFill="1" applyBorder="1" applyAlignment="1">
      <alignment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12" xfId="0" applyNumberFormat="1" applyFont="1" applyFill="1" applyBorder="1" applyAlignment="1">
      <alignment horizontal="center" vertical="center" wrapText="1"/>
    </xf>
    <xf numFmtId="164" fontId="9" fillId="2" borderId="11" xfId="0" applyNumberFormat="1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4" fontId="5" fillId="2" borderId="11" xfId="0" applyNumberFormat="1" applyFont="1" applyFill="1" applyBorder="1" applyAlignment="1">
      <alignment horizontal="center" vertical="center" wrapText="1"/>
    </xf>
    <xf numFmtId="3" fontId="5" fillId="2" borderId="11" xfId="0" applyNumberFormat="1" applyFont="1" applyFill="1" applyBorder="1" applyAlignment="1">
      <alignment horizontal="center" vertical="center" wrapText="1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vertical="center" wrapText="1"/>
    </xf>
    <xf numFmtId="164" fontId="5" fillId="2" borderId="12" xfId="0" applyNumberFormat="1" applyFont="1" applyFill="1" applyBorder="1" applyAlignment="1">
      <alignment horizontal="center"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164" fontId="2" fillId="2" borderId="14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13" fillId="2" borderId="6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top" wrapText="1"/>
    </xf>
    <xf numFmtId="0" fontId="2" fillId="2" borderId="22" xfId="0" applyFont="1" applyFill="1" applyBorder="1" applyAlignment="1">
      <alignment vertical="center" wrapText="1"/>
    </xf>
    <xf numFmtId="0" fontId="12" fillId="2" borderId="22" xfId="0" applyFont="1" applyFill="1" applyBorder="1" applyAlignment="1">
      <alignment vertical="center" wrapText="1"/>
    </xf>
    <xf numFmtId="0" fontId="2" fillId="2" borderId="22" xfId="0" applyFont="1" applyFill="1" applyBorder="1" applyAlignment="1">
      <alignment vertical="top" wrapText="1"/>
    </xf>
    <xf numFmtId="0" fontId="5" fillId="2" borderId="22" xfId="0" applyFont="1" applyFill="1" applyBorder="1" applyAlignment="1">
      <alignment vertical="top" wrapText="1"/>
    </xf>
    <xf numFmtId="0" fontId="2" fillId="2" borderId="22" xfId="0" applyFont="1" applyFill="1" applyBorder="1" applyAlignment="1">
      <alignment horizontal="left" vertical="top" wrapText="1"/>
    </xf>
    <xf numFmtId="0" fontId="5" fillId="2" borderId="22" xfId="0" applyFont="1" applyFill="1" applyBorder="1" applyAlignment="1">
      <alignment horizontal="left" vertical="top" wrapText="1"/>
    </xf>
    <xf numFmtId="0" fontId="5" fillId="2" borderId="22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vertical="center" wrapText="1"/>
    </xf>
    <xf numFmtId="164" fontId="2" fillId="2" borderId="13" xfId="0" applyNumberFormat="1" applyFont="1" applyFill="1" applyBorder="1" applyAlignment="1">
      <alignment horizontal="center" vertical="center" wrapText="1"/>
    </xf>
    <xf numFmtId="164" fontId="2" fillId="2" borderId="15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left" vertical="center" wrapText="1"/>
    </xf>
    <xf numFmtId="164" fontId="2" fillId="3" borderId="11" xfId="0" applyNumberFormat="1" applyFont="1" applyFill="1" applyBorder="1" applyAlignment="1">
      <alignment horizontal="center" vertical="center" wrapText="1"/>
    </xf>
    <xf numFmtId="164" fontId="2" fillId="3" borderId="12" xfId="0" applyNumberFormat="1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left" vertical="center" wrapText="1"/>
    </xf>
    <xf numFmtId="3" fontId="5" fillId="2" borderId="12" xfId="0" applyNumberFormat="1" applyFont="1" applyFill="1" applyBorder="1" applyAlignment="1">
      <alignment horizontal="center" vertical="center" wrapText="1"/>
    </xf>
    <xf numFmtId="164" fontId="8" fillId="2" borderId="27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164" fontId="1" fillId="2" borderId="11" xfId="0" applyNumberFormat="1" applyFont="1" applyFill="1" applyBorder="1" applyAlignment="1">
      <alignment vertical="center" wrapText="1"/>
    </xf>
    <xf numFmtId="4" fontId="7" fillId="2" borderId="11" xfId="0" applyNumberFormat="1" applyFont="1" applyFill="1" applyBorder="1" applyAlignment="1">
      <alignment vertical="center" wrapText="1"/>
    </xf>
    <xf numFmtId="0" fontId="7" fillId="2" borderId="11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164" fontId="5" fillId="3" borderId="12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49" fontId="2" fillId="2" borderId="0" xfId="0" applyNumberFormat="1" applyFont="1" applyFill="1" applyBorder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23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vertical="center" wrapText="1"/>
    </xf>
    <xf numFmtId="0" fontId="14" fillId="2" borderId="0" xfId="0" applyFont="1" applyFill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vertical="center" wrapText="1"/>
    </xf>
    <xf numFmtId="0" fontId="7" fillId="2" borderId="24" xfId="0" applyFont="1" applyFill="1" applyBorder="1" applyAlignment="1">
      <alignment vertical="center" wrapText="1"/>
    </xf>
    <xf numFmtId="0" fontId="7" fillId="2" borderId="21" xfId="0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horizontal="left" vertical="center" wrapText="1"/>
    </xf>
    <xf numFmtId="4" fontId="7" fillId="2" borderId="12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7" fillId="2" borderId="21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vertical="center" wrapText="1"/>
    </xf>
    <xf numFmtId="2" fontId="7" fillId="2" borderId="1" xfId="0" applyNumberFormat="1" applyFont="1" applyFill="1" applyBorder="1" applyAlignment="1">
      <alignment vertical="center" wrapText="1"/>
    </xf>
    <xf numFmtId="0" fontId="5" fillId="2" borderId="23" xfId="0" applyFont="1" applyFill="1" applyBorder="1" applyAlignment="1">
      <alignment horizontal="left" vertical="center" wrapText="1"/>
    </xf>
    <xf numFmtId="0" fontId="5" fillId="2" borderId="24" xfId="0" applyFont="1" applyFill="1" applyBorder="1" applyAlignment="1">
      <alignment horizontal="left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right" vertical="center" wrapText="1"/>
    </xf>
    <xf numFmtId="164" fontId="8" fillId="2" borderId="19" xfId="0" applyNumberFormat="1" applyFont="1" applyFill="1" applyBorder="1" applyAlignment="1">
      <alignment horizontal="center" vertical="center" wrapText="1"/>
    </xf>
    <xf numFmtId="164" fontId="8" fillId="2" borderId="20" xfId="0" applyNumberFormat="1" applyFont="1" applyFill="1" applyBorder="1" applyAlignment="1">
      <alignment horizontal="center" vertical="center" wrapText="1"/>
    </xf>
    <xf numFmtId="164" fontId="5" fillId="2" borderId="9" xfId="0" applyNumberFormat="1" applyFont="1" applyFill="1" applyBorder="1" applyAlignment="1">
      <alignment horizontal="center" vertical="center" wrapText="1"/>
    </xf>
    <xf numFmtId="164" fontId="5" fillId="2" borderId="10" xfId="0" applyNumberFormat="1" applyFont="1" applyFill="1" applyBorder="1" applyAlignment="1">
      <alignment horizontal="center" vertical="center" wrapText="1"/>
    </xf>
    <xf numFmtId="164" fontId="5" fillId="2" borderId="0" xfId="0" applyNumberFormat="1" applyFont="1" applyFill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08"/>
  <sheetViews>
    <sheetView tabSelected="1" view="pageBreakPreview" topLeftCell="R1" zoomScale="90" zoomScaleNormal="90" zoomScaleSheetLayoutView="90" zoomScalePageLayoutView="62" workbookViewId="0">
      <selection sqref="A1:AN1"/>
    </sheetView>
  </sheetViews>
  <sheetFormatPr defaultColWidth="8.5703125" defaultRowHeight="15.75" x14ac:dyDescent="0.25"/>
  <cols>
    <col min="1" max="9" width="2.7109375" style="18" hidden="1" customWidth="1"/>
    <col min="10" max="10" width="3.5703125" style="18" hidden="1" customWidth="1"/>
    <col min="11" max="11" width="3.140625" style="18" hidden="1" customWidth="1"/>
    <col min="12" max="13" width="3.28515625" style="18" hidden="1" customWidth="1"/>
    <col min="14" max="17" width="3.140625" style="18" hidden="1" customWidth="1"/>
    <col min="18" max="18" width="56.28515625" style="16" customWidth="1"/>
    <col min="19" max="19" width="9.7109375" style="16" customWidth="1"/>
    <col min="20" max="20" width="11.42578125" style="16" hidden="1" customWidth="1"/>
    <col min="21" max="21" width="12.140625" style="18" hidden="1" customWidth="1"/>
    <col min="22" max="22" width="11.140625" style="16" hidden="1" customWidth="1"/>
    <col min="23" max="23" width="11.42578125" style="16" hidden="1" customWidth="1"/>
    <col min="24" max="24" width="11.85546875" style="16" hidden="1" customWidth="1"/>
    <col min="25" max="25" width="14" style="18" hidden="1" customWidth="1"/>
    <col min="26" max="26" width="8.140625" style="16" hidden="1" customWidth="1"/>
    <col min="27" max="27" width="9.140625" style="106" customWidth="1"/>
    <col min="28" max="28" width="12.140625" style="16" customWidth="1"/>
    <col min="29" max="29" width="11" style="16" customWidth="1"/>
    <col min="30" max="31" width="9" style="16" customWidth="1"/>
    <col min="32" max="32" width="9.7109375" style="16" customWidth="1"/>
    <col min="33" max="33" width="10.140625" style="16" customWidth="1"/>
    <col min="34" max="34" width="9.7109375" style="16" customWidth="1"/>
    <col min="35" max="35" width="9.85546875" style="16" customWidth="1"/>
    <col min="36" max="36" width="8.5703125" style="16"/>
    <col min="37" max="37" width="8.85546875" style="16" customWidth="1"/>
    <col min="38" max="38" width="10.140625" style="16" customWidth="1"/>
    <col min="39" max="39" width="8.5703125" style="16"/>
    <col min="40" max="40" width="8.85546875" style="16" customWidth="1"/>
    <col min="41" max="16384" width="8.5703125" style="16"/>
  </cols>
  <sheetData>
    <row r="1" spans="1:40" ht="46.9" customHeight="1" x14ac:dyDescent="0.25">
      <c r="A1" s="160" t="s">
        <v>267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</row>
    <row r="3" spans="1:40" ht="18" customHeight="1" x14ac:dyDescent="0.25">
      <c r="A3" s="160" t="s">
        <v>205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0"/>
      <c r="AJ3" s="160"/>
      <c r="AK3" s="160"/>
      <c r="AL3" s="160"/>
      <c r="AM3" s="160"/>
      <c r="AN3" s="160"/>
    </row>
    <row r="4" spans="1:40" ht="15.6" customHeight="1" x14ac:dyDescent="0.25">
      <c r="A4" s="160" t="s">
        <v>204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</row>
    <row r="5" spans="1:40" ht="15.6" customHeight="1" x14ac:dyDescent="0.25">
      <c r="A5" s="160" t="s">
        <v>203</v>
      </c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</row>
    <row r="6" spans="1:40" ht="15.6" customHeight="1" x14ac:dyDescent="0.25">
      <c r="A6" s="160" t="s">
        <v>202</v>
      </c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0"/>
      <c r="AJ6" s="160"/>
      <c r="AK6" s="160"/>
      <c r="AL6" s="160"/>
      <c r="AM6" s="160"/>
      <c r="AN6" s="160"/>
    </row>
    <row r="7" spans="1:40" ht="12" customHeight="1" x14ac:dyDescent="0.25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105"/>
      <c r="S7" s="105"/>
      <c r="T7" s="105"/>
      <c r="U7" s="32"/>
      <c r="V7" s="105"/>
      <c r="W7" s="169"/>
      <c r="X7" s="169"/>
      <c r="Y7" s="169"/>
      <c r="Z7" s="169"/>
    </row>
    <row r="8" spans="1:40" ht="51" customHeight="1" x14ac:dyDescent="0.25">
      <c r="A8" s="121" t="s">
        <v>245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</row>
    <row r="9" spans="1:40" ht="18" customHeight="1" x14ac:dyDescent="0.25">
      <c r="A9" s="121"/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</row>
    <row r="10" spans="1:40" ht="4.1500000000000004" customHeight="1" thickBot="1" x14ac:dyDescent="0.3">
      <c r="U10" s="33"/>
    </row>
    <row r="11" spans="1:40" s="109" customFormat="1" x14ac:dyDescent="0.25">
      <c r="A11" s="122" t="s">
        <v>201</v>
      </c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4" t="s">
        <v>243</v>
      </c>
      <c r="S11" s="124" t="s">
        <v>206</v>
      </c>
      <c r="T11" s="126"/>
      <c r="U11" s="126"/>
      <c r="V11" s="126"/>
      <c r="W11" s="126"/>
      <c r="X11" s="127"/>
      <c r="Y11" s="130" t="s">
        <v>200</v>
      </c>
      <c r="Z11" s="130"/>
      <c r="AA11" s="161" t="s">
        <v>207</v>
      </c>
      <c r="AB11" s="161"/>
      <c r="AC11" s="161"/>
      <c r="AD11" s="162"/>
      <c r="AE11" s="93"/>
      <c r="AF11" s="163" t="s">
        <v>244</v>
      </c>
      <c r="AG11" s="163"/>
      <c r="AH11" s="163"/>
      <c r="AI11" s="163"/>
      <c r="AJ11" s="163"/>
      <c r="AK11" s="163"/>
      <c r="AL11" s="163"/>
      <c r="AM11" s="163"/>
      <c r="AN11" s="164"/>
    </row>
    <row r="12" spans="1:40" s="109" customFormat="1" ht="135" customHeight="1" x14ac:dyDescent="0.25">
      <c r="A12" s="122" t="s">
        <v>199</v>
      </c>
      <c r="B12" s="123"/>
      <c r="C12" s="131"/>
      <c r="D12" s="122" t="s">
        <v>198</v>
      </c>
      <c r="E12" s="131"/>
      <c r="F12" s="122" t="s">
        <v>197</v>
      </c>
      <c r="G12" s="131"/>
      <c r="H12" s="122" t="s">
        <v>196</v>
      </c>
      <c r="I12" s="123"/>
      <c r="J12" s="123"/>
      <c r="K12" s="123"/>
      <c r="L12" s="123"/>
      <c r="M12" s="123"/>
      <c r="N12" s="123"/>
      <c r="O12" s="123"/>
      <c r="P12" s="123"/>
      <c r="Q12" s="123"/>
      <c r="R12" s="125"/>
      <c r="S12" s="125"/>
      <c r="T12" s="128"/>
      <c r="U12" s="128"/>
      <c r="V12" s="128"/>
      <c r="W12" s="128"/>
      <c r="X12" s="129"/>
      <c r="Y12" s="1" t="s">
        <v>195</v>
      </c>
      <c r="Z12" s="1" t="s">
        <v>194</v>
      </c>
      <c r="AA12" s="34" t="s">
        <v>263</v>
      </c>
      <c r="AB12" s="35" t="s">
        <v>266</v>
      </c>
      <c r="AC12" s="36" t="s">
        <v>264</v>
      </c>
      <c r="AD12" s="50" t="s">
        <v>265</v>
      </c>
      <c r="AE12" s="94" t="s">
        <v>261</v>
      </c>
      <c r="AF12" s="119" t="s">
        <v>246</v>
      </c>
      <c r="AG12" s="119" t="s">
        <v>248</v>
      </c>
      <c r="AH12" s="119" t="s">
        <v>249</v>
      </c>
      <c r="AI12" s="119" t="s">
        <v>247</v>
      </c>
      <c r="AJ12" s="119" t="s">
        <v>250</v>
      </c>
      <c r="AK12" s="119" t="s">
        <v>251</v>
      </c>
      <c r="AL12" s="119" t="s">
        <v>253</v>
      </c>
      <c r="AM12" s="119" t="s">
        <v>252</v>
      </c>
      <c r="AN12" s="50" t="s">
        <v>262</v>
      </c>
    </row>
    <row r="13" spans="1:40" s="18" customFormat="1" ht="29.25" hidden="1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75"/>
      <c r="R13" s="78" t="s">
        <v>193</v>
      </c>
      <c r="S13" s="51">
        <f t="shared" ref="S13:X13" si="0">S29+S120+S248+S295</f>
        <v>488594.9</v>
      </c>
      <c r="T13" s="9">
        <f t="shared" si="0"/>
        <v>271329.39999999997</v>
      </c>
      <c r="U13" s="9">
        <f t="shared" si="0"/>
        <v>262829.39999999997</v>
      </c>
      <c r="V13" s="9">
        <f t="shared" si="0"/>
        <v>284329.39999999997</v>
      </c>
      <c r="W13" s="9">
        <f t="shared" si="0"/>
        <v>291329.39999999997</v>
      </c>
      <c r="X13" s="9">
        <f t="shared" si="0"/>
        <v>274566.09999999998</v>
      </c>
      <c r="Y13" s="9">
        <f t="shared" ref="Y13:Y21" si="1">S13+T13+U13+V13+W13+X13</f>
        <v>1872978.5999999996</v>
      </c>
      <c r="Z13" s="8">
        <v>2023</v>
      </c>
      <c r="AA13" s="9">
        <f>S13-80246</f>
        <v>408348.9</v>
      </c>
      <c r="AB13" s="9"/>
      <c r="AC13" s="9"/>
      <c r="AD13" s="61"/>
      <c r="AE13" s="51"/>
      <c r="AF13" s="9"/>
      <c r="AG13" s="9"/>
      <c r="AH13" s="29"/>
      <c r="AI13" s="22"/>
      <c r="AJ13" s="22"/>
      <c r="AK13" s="22"/>
      <c r="AL13" s="22"/>
      <c r="AM13" s="22"/>
      <c r="AN13" s="52"/>
    </row>
    <row r="14" spans="1:40" s="43" customFormat="1" hidden="1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76"/>
      <c r="R14" s="79" t="s">
        <v>192</v>
      </c>
      <c r="S14" s="62" t="e">
        <f>#REF!*105.1%</f>
        <v>#REF!</v>
      </c>
      <c r="T14" s="38" t="e">
        <f t="shared" ref="T14:U21" si="2">S14*104.9%</f>
        <v>#REF!</v>
      </c>
      <c r="U14" s="38" t="e">
        <f t="shared" si="2"/>
        <v>#REF!</v>
      </c>
      <c r="V14" s="38" t="e">
        <f t="shared" ref="V14:V21" si="3">U14*105.1%</f>
        <v>#REF!</v>
      </c>
      <c r="W14" s="38" t="e">
        <f t="shared" ref="W14:X21" si="4">V14*104.9%</f>
        <v>#REF!</v>
      </c>
      <c r="X14" s="38" t="e">
        <f t="shared" si="4"/>
        <v>#REF!</v>
      </c>
      <c r="Y14" s="38" t="e">
        <f t="shared" si="1"/>
        <v>#REF!</v>
      </c>
      <c r="Z14" s="39">
        <v>2019</v>
      </c>
      <c r="AA14" s="40"/>
      <c r="AB14" s="41"/>
      <c r="AC14" s="41"/>
      <c r="AD14" s="63"/>
      <c r="AE14" s="95"/>
      <c r="AF14" s="41"/>
      <c r="AG14" s="41"/>
      <c r="AH14" s="42"/>
      <c r="AI14" s="42"/>
      <c r="AJ14" s="42"/>
      <c r="AK14" s="42"/>
      <c r="AL14" s="42"/>
      <c r="AM14" s="42"/>
      <c r="AN14" s="53"/>
    </row>
    <row r="15" spans="1:40" s="43" customFormat="1" hidden="1" x14ac:dyDescent="0.2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76"/>
      <c r="R15" s="79" t="s">
        <v>191</v>
      </c>
      <c r="S15" s="62" t="e">
        <f>#REF!*105.1%</f>
        <v>#REF!</v>
      </c>
      <c r="T15" s="38" t="e">
        <f t="shared" si="2"/>
        <v>#REF!</v>
      </c>
      <c r="U15" s="38" t="e">
        <f t="shared" si="2"/>
        <v>#REF!</v>
      </c>
      <c r="V15" s="38" t="e">
        <f t="shared" si="3"/>
        <v>#REF!</v>
      </c>
      <c r="W15" s="38" t="e">
        <f t="shared" si="4"/>
        <v>#REF!</v>
      </c>
      <c r="X15" s="38" t="e">
        <f t="shared" si="4"/>
        <v>#REF!</v>
      </c>
      <c r="Y15" s="38" t="e">
        <f t="shared" si="1"/>
        <v>#REF!</v>
      </c>
      <c r="Z15" s="39">
        <v>2019</v>
      </c>
      <c r="AA15" s="40"/>
      <c r="AB15" s="41"/>
      <c r="AC15" s="41"/>
      <c r="AD15" s="63"/>
      <c r="AE15" s="95"/>
      <c r="AF15" s="41"/>
      <c r="AG15" s="41"/>
      <c r="AH15" s="42"/>
      <c r="AI15" s="42"/>
      <c r="AJ15" s="42"/>
      <c r="AK15" s="42"/>
      <c r="AL15" s="42"/>
      <c r="AM15" s="42"/>
      <c r="AN15" s="53"/>
    </row>
    <row r="16" spans="1:40" s="43" customFormat="1" hidden="1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76"/>
      <c r="R16" s="79" t="s">
        <v>190</v>
      </c>
      <c r="S16" s="62" t="e">
        <f>#REF!*105.1%</f>
        <v>#REF!</v>
      </c>
      <c r="T16" s="38" t="e">
        <f t="shared" si="2"/>
        <v>#REF!</v>
      </c>
      <c r="U16" s="38" t="e">
        <f t="shared" si="2"/>
        <v>#REF!</v>
      </c>
      <c r="V16" s="38" t="e">
        <f t="shared" si="3"/>
        <v>#REF!</v>
      </c>
      <c r="W16" s="38" t="e">
        <f t="shared" si="4"/>
        <v>#REF!</v>
      </c>
      <c r="X16" s="38" t="e">
        <f t="shared" si="4"/>
        <v>#REF!</v>
      </c>
      <c r="Y16" s="38" t="e">
        <f t="shared" si="1"/>
        <v>#REF!</v>
      </c>
      <c r="Z16" s="39">
        <v>2019</v>
      </c>
      <c r="AA16" s="40"/>
      <c r="AB16" s="41"/>
      <c r="AC16" s="41"/>
      <c r="AD16" s="63"/>
      <c r="AE16" s="95"/>
      <c r="AF16" s="41"/>
      <c r="AG16" s="41"/>
      <c r="AH16" s="42"/>
      <c r="AI16" s="42"/>
      <c r="AJ16" s="42"/>
      <c r="AK16" s="42"/>
      <c r="AL16" s="42"/>
      <c r="AM16" s="42"/>
      <c r="AN16" s="53"/>
    </row>
    <row r="17" spans="1:40" s="43" customFormat="1" hidden="1" x14ac:dyDescent="0.25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76"/>
      <c r="R17" s="79" t="s">
        <v>189</v>
      </c>
      <c r="S17" s="62" t="e">
        <f>#REF!*105.1%</f>
        <v>#REF!</v>
      </c>
      <c r="T17" s="38" t="e">
        <f t="shared" si="2"/>
        <v>#REF!</v>
      </c>
      <c r="U17" s="38" t="e">
        <f t="shared" si="2"/>
        <v>#REF!</v>
      </c>
      <c r="V17" s="38" t="e">
        <f t="shared" si="3"/>
        <v>#REF!</v>
      </c>
      <c r="W17" s="38" t="e">
        <f t="shared" si="4"/>
        <v>#REF!</v>
      </c>
      <c r="X17" s="38" t="e">
        <f t="shared" si="4"/>
        <v>#REF!</v>
      </c>
      <c r="Y17" s="38" t="e">
        <f t="shared" si="1"/>
        <v>#REF!</v>
      </c>
      <c r="Z17" s="39">
        <v>2019</v>
      </c>
      <c r="AA17" s="40"/>
      <c r="AB17" s="41"/>
      <c r="AC17" s="41"/>
      <c r="AD17" s="63"/>
      <c r="AE17" s="95"/>
      <c r="AF17" s="41"/>
      <c r="AG17" s="41"/>
      <c r="AH17" s="42"/>
      <c r="AI17" s="42"/>
      <c r="AJ17" s="42"/>
      <c r="AK17" s="42"/>
      <c r="AL17" s="42"/>
      <c r="AM17" s="42"/>
      <c r="AN17" s="53"/>
    </row>
    <row r="18" spans="1:40" s="43" customFormat="1" hidden="1" x14ac:dyDescent="0.25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76"/>
      <c r="R18" s="79" t="s">
        <v>188</v>
      </c>
      <c r="S18" s="62" t="e">
        <f>#REF!*105.1%</f>
        <v>#REF!</v>
      </c>
      <c r="T18" s="38" t="e">
        <f t="shared" si="2"/>
        <v>#REF!</v>
      </c>
      <c r="U18" s="38" t="e">
        <f t="shared" si="2"/>
        <v>#REF!</v>
      </c>
      <c r="V18" s="38" t="e">
        <f t="shared" si="3"/>
        <v>#REF!</v>
      </c>
      <c r="W18" s="38" t="e">
        <f t="shared" si="4"/>
        <v>#REF!</v>
      </c>
      <c r="X18" s="38" t="e">
        <f t="shared" si="4"/>
        <v>#REF!</v>
      </c>
      <c r="Y18" s="38" t="e">
        <f t="shared" si="1"/>
        <v>#REF!</v>
      </c>
      <c r="Z18" s="39">
        <v>2019</v>
      </c>
      <c r="AA18" s="40"/>
      <c r="AB18" s="41"/>
      <c r="AC18" s="41"/>
      <c r="AD18" s="63"/>
      <c r="AE18" s="95"/>
      <c r="AF18" s="41"/>
      <c r="AG18" s="41"/>
      <c r="AH18" s="42"/>
      <c r="AI18" s="42"/>
      <c r="AJ18" s="42"/>
      <c r="AK18" s="42"/>
      <c r="AL18" s="42"/>
      <c r="AM18" s="42"/>
      <c r="AN18" s="53"/>
    </row>
    <row r="19" spans="1:40" s="43" customFormat="1" hidden="1" x14ac:dyDescent="0.25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76"/>
      <c r="R19" s="79" t="s">
        <v>187</v>
      </c>
      <c r="S19" s="62" t="e">
        <f>#REF!*105.1%</f>
        <v>#REF!</v>
      </c>
      <c r="T19" s="38" t="e">
        <f t="shared" si="2"/>
        <v>#REF!</v>
      </c>
      <c r="U19" s="38" t="e">
        <f t="shared" si="2"/>
        <v>#REF!</v>
      </c>
      <c r="V19" s="38" t="e">
        <f t="shared" si="3"/>
        <v>#REF!</v>
      </c>
      <c r="W19" s="38" t="e">
        <f t="shared" si="4"/>
        <v>#REF!</v>
      </c>
      <c r="X19" s="38" t="e">
        <f t="shared" si="4"/>
        <v>#REF!</v>
      </c>
      <c r="Y19" s="38" t="e">
        <f t="shared" si="1"/>
        <v>#REF!</v>
      </c>
      <c r="Z19" s="39">
        <v>2019</v>
      </c>
      <c r="AA19" s="40"/>
      <c r="AB19" s="41"/>
      <c r="AC19" s="41"/>
      <c r="AD19" s="63"/>
      <c r="AE19" s="95"/>
      <c r="AF19" s="41"/>
      <c r="AG19" s="41"/>
      <c r="AH19" s="42"/>
      <c r="AI19" s="42"/>
      <c r="AJ19" s="42"/>
      <c r="AK19" s="42"/>
      <c r="AL19" s="42"/>
      <c r="AM19" s="42"/>
      <c r="AN19" s="53"/>
    </row>
    <row r="20" spans="1:40" s="43" customFormat="1" hidden="1" x14ac:dyDescent="0.25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76"/>
      <c r="R20" s="79" t="s">
        <v>186</v>
      </c>
      <c r="S20" s="62" t="e">
        <f>#REF!*105.1%</f>
        <v>#REF!</v>
      </c>
      <c r="T20" s="38" t="e">
        <f t="shared" si="2"/>
        <v>#REF!</v>
      </c>
      <c r="U20" s="38" t="e">
        <f t="shared" si="2"/>
        <v>#REF!</v>
      </c>
      <c r="V20" s="38" t="e">
        <f t="shared" si="3"/>
        <v>#REF!</v>
      </c>
      <c r="W20" s="38" t="e">
        <f t="shared" si="4"/>
        <v>#REF!</v>
      </c>
      <c r="X20" s="38" t="e">
        <f t="shared" si="4"/>
        <v>#REF!</v>
      </c>
      <c r="Y20" s="38" t="e">
        <f t="shared" si="1"/>
        <v>#REF!</v>
      </c>
      <c r="Z20" s="39">
        <v>2019</v>
      </c>
      <c r="AA20" s="40"/>
      <c r="AB20" s="41"/>
      <c r="AC20" s="41"/>
      <c r="AD20" s="63"/>
      <c r="AE20" s="95"/>
      <c r="AF20" s="41"/>
      <c r="AG20" s="41"/>
      <c r="AH20" s="42"/>
      <c r="AI20" s="42"/>
      <c r="AJ20" s="42"/>
      <c r="AK20" s="42"/>
      <c r="AL20" s="42"/>
      <c r="AM20" s="42"/>
      <c r="AN20" s="53"/>
    </row>
    <row r="21" spans="1:40" ht="78.75" hidden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75"/>
      <c r="R21" s="78" t="s">
        <v>185</v>
      </c>
      <c r="S21" s="62" t="e">
        <f>#REF!*105.1%</f>
        <v>#REF!</v>
      </c>
      <c r="T21" s="38" t="e">
        <f t="shared" si="2"/>
        <v>#REF!</v>
      </c>
      <c r="U21" s="38" t="e">
        <f t="shared" si="2"/>
        <v>#REF!</v>
      </c>
      <c r="V21" s="38" t="e">
        <f t="shared" si="3"/>
        <v>#REF!</v>
      </c>
      <c r="W21" s="38" t="e">
        <f t="shared" si="4"/>
        <v>#REF!</v>
      </c>
      <c r="X21" s="38" t="e">
        <f t="shared" si="4"/>
        <v>#REF!</v>
      </c>
      <c r="Y21" s="38" t="e">
        <f t="shared" si="1"/>
        <v>#REF!</v>
      </c>
      <c r="Z21" s="39">
        <v>2019</v>
      </c>
      <c r="AA21" s="112"/>
      <c r="AB21" s="26"/>
      <c r="AC21" s="26"/>
      <c r="AD21" s="64"/>
      <c r="AE21" s="96"/>
      <c r="AF21" s="26"/>
      <c r="AG21" s="26"/>
      <c r="AH21" s="25"/>
      <c r="AI21" s="25"/>
      <c r="AJ21" s="25"/>
      <c r="AK21" s="25"/>
      <c r="AL21" s="25"/>
      <c r="AM21" s="25"/>
      <c r="AN21" s="54"/>
    </row>
    <row r="22" spans="1:40" s="18" customFormat="1" ht="47.25" hidden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75"/>
      <c r="R22" s="80" t="s">
        <v>184</v>
      </c>
      <c r="S22" s="62"/>
      <c r="T22" s="38"/>
      <c r="U22" s="38"/>
      <c r="V22" s="38"/>
      <c r="W22" s="38"/>
      <c r="X22" s="38"/>
      <c r="Y22" s="38"/>
      <c r="Z22" s="44"/>
      <c r="AA22" s="30"/>
      <c r="AB22" s="30"/>
      <c r="AC22" s="30"/>
      <c r="AD22" s="65"/>
      <c r="AE22" s="97"/>
      <c r="AF22" s="23"/>
      <c r="AG22" s="23"/>
      <c r="AH22" s="22"/>
      <c r="AI22" s="22"/>
      <c r="AJ22" s="22"/>
      <c r="AK22" s="22"/>
      <c r="AL22" s="22"/>
      <c r="AM22" s="22"/>
      <c r="AN22" s="52"/>
    </row>
    <row r="23" spans="1:40" ht="63" hidden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75"/>
      <c r="R23" s="81" t="s">
        <v>183</v>
      </c>
      <c r="S23" s="66">
        <v>38.1</v>
      </c>
      <c r="T23" s="10">
        <v>45.3</v>
      </c>
      <c r="U23" s="10">
        <v>52.6</v>
      </c>
      <c r="V23" s="10">
        <v>59.8</v>
      </c>
      <c r="W23" s="10">
        <v>67.099999999999994</v>
      </c>
      <c r="X23" s="10">
        <v>0</v>
      </c>
      <c r="Y23" s="9">
        <v>67.099999999999994</v>
      </c>
      <c r="Z23" s="1">
        <v>2022</v>
      </c>
      <c r="AA23" s="112"/>
      <c r="AB23" s="26"/>
      <c r="AC23" s="26"/>
      <c r="AD23" s="64"/>
      <c r="AE23" s="96"/>
      <c r="AF23" s="26"/>
      <c r="AG23" s="26"/>
      <c r="AH23" s="25"/>
      <c r="AI23" s="25"/>
      <c r="AJ23" s="25"/>
      <c r="AK23" s="25"/>
      <c r="AL23" s="25"/>
      <c r="AM23" s="25"/>
      <c r="AN23" s="54"/>
    </row>
    <row r="24" spans="1:40" ht="47.25" hidden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75"/>
      <c r="R24" s="81" t="s">
        <v>182</v>
      </c>
      <c r="S24" s="66">
        <v>34.5</v>
      </c>
      <c r="T24" s="10">
        <v>37.9</v>
      </c>
      <c r="U24" s="10">
        <v>41.3</v>
      </c>
      <c r="V24" s="10">
        <v>44.7</v>
      </c>
      <c r="W24" s="10">
        <v>48.1</v>
      </c>
      <c r="X24" s="10">
        <v>0</v>
      </c>
      <c r="Y24" s="9">
        <v>48.1</v>
      </c>
      <c r="Z24" s="1">
        <v>2023</v>
      </c>
      <c r="AA24" s="45"/>
      <c r="AB24" s="45"/>
      <c r="AC24" s="45"/>
      <c r="AD24" s="54"/>
      <c r="AE24" s="98"/>
      <c r="AF24" s="26"/>
      <c r="AG24" s="26"/>
      <c r="AH24" s="25"/>
      <c r="AI24" s="25"/>
      <c r="AJ24" s="25"/>
      <c r="AK24" s="25"/>
      <c r="AL24" s="25"/>
      <c r="AM24" s="25"/>
      <c r="AN24" s="54"/>
    </row>
    <row r="25" spans="1:40" ht="47.25" hidden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75"/>
      <c r="R25" s="80" t="s">
        <v>181</v>
      </c>
      <c r="S25" s="67">
        <v>0.19</v>
      </c>
      <c r="T25" s="21">
        <v>0.22</v>
      </c>
      <c r="U25" s="21">
        <v>0.22</v>
      </c>
      <c r="V25" s="21">
        <v>0.22</v>
      </c>
      <c r="W25" s="21">
        <v>0.22</v>
      </c>
      <c r="X25" s="10">
        <v>0</v>
      </c>
      <c r="Y25" s="9">
        <f>SUM(S25:X25)</f>
        <v>1.07</v>
      </c>
      <c r="Z25" s="1">
        <v>2023</v>
      </c>
      <c r="AA25" s="112"/>
      <c r="AB25" s="26"/>
      <c r="AC25" s="26"/>
      <c r="AD25" s="64"/>
      <c r="AE25" s="96"/>
      <c r="AF25" s="26"/>
      <c r="AG25" s="26"/>
      <c r="AH25" s="25"/>
      <c r="AI25" s="25"/>
      <c r="AJ25" s="25"/>
      <c r="AK25" s="25"/>
      <c r="AL25" s="25"/>
      <c r="AM25" s="25"/>
      <c r="AN25" s="54"/>
    </row>
    <row r="26" spans="1:40" ht="31.5" hidden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75"/>
      <c r="R26" s="80" t="s">
        <v>180</v>
      </c>
      <c r="S26" s="66">
        <v>2736</v>
      </c>
      <c r="T26" s="10">
        <v>2736</v>
      </c>
      <c r="U26" s="10">
        <v>2736</v>
      </c>
      <c r="V26" s="10">
        <v>2736</v>
      </c>
      <c r="W26" s="10">
        <v>2736</v>
      </c>
      <c r="X26" s="10">
        <v>2736</v>
      </c>
      <c r="Y26" s="9">
        <f>SUM(X26)</f>
        <v>2736</v>
      </c>
      <c r="Z26" s="1">
        <v>2023</v>
      </c>
      <c r="AA26" s="112"/>
      <c r="AB26" s="29"/>
      <c r="AC26" s="25"/>
      <c r="AD26" s="54"/>
      <c r="AE26" s="98"/>
      <c r="AF26" s="25"/>
      <c r="AG26" s="25"/>
      <c r="AH26" s="25"/>
      <c r="AI26" s="25"/>
      <c r="AJ26" s="25"/>
      <c r="AK26" s="25"/>
      <c r="AL26" s="25"/>
      <c r="AM26" s="25"/>
      <c r="AN26" s="54"/>
    </row>
    <row r="27" spans="1:40" ht="62.25" hidden="1" customHeigh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75"/>
      <c r="R27" s="80" t="s">
        <v>179</v>
      </c>
      <c r="S27" s="68">
        <v>2065</v>
      </c>
      <c r="T27" s="2">
        <v>2065</v>
      </c>
      <c r="U27" s="2">
        <v>2065</v>
      </c>
      <c r="V27" s="2">
        <v>2065</v>
      </c>
      <c r="W27" s="2">
        <v>2065</v>
      </c>
      <c r="X27" s="2">
        <v>2065</v>
      </c>
      <c r="Y27" s="3">
        <f>SUM(S27:X27)</f>
        <v>12390</v>
      </c>
      <c r="Z27" s="1">
        <v>2023</v>
      </c>
      <c r="AA27" s="112"/>
      <c r="AB27" s="26"/>
      <c r="AC27" s="26"/>
      <c r="AD27" s="64"/>
      <c r="AE27" s="96"/>
      <c r="AF27" s="26"/>
      <c r="AG27" s="26"/>
      <c r="AH27" s="25"/>
      <c r="AI27" s="25"/>
      <c r="AJ27" s="25"/>
      <c r="AK27" s="25"/>
      <c r="AL27" s="25"/>
      <c r="AM27" s="25"/>
      <c r="AN27" s="54"/>
    </row>
    <row r="28" spans="1:40" ht="60.75" hidden="1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75"/>
      <c r="R28" s="80" t="s">
        <v>178</v>
      </c>
      <c r="S28" s="66">
        <f t="shared" ref="S28:Y28" si="5">S282</f>
        <v>70</v>
      </c>
      <c r="T28" s="10">
        <f t="shared" si="5"/>
        <v>70</v>
      </c>
      <c r="U28" s="10">
        <f t="shared" si="5"/>
        <v>70</v>
      </c>
      <c r="V28" s="10">
        <f t="shared" si="5"/>
        <v>70</v>
      </c>
      <c r="W28" s="10">
        <f t="shared" si="5"/>
        <v>70</v>
      </c>
      <c r="X28" s="10">
        <f t="shared" si="5"/>
        <v>70</v>
      </c>
      <c r="Y28" s="9">
        <f t="shared" si="5"/>
        <v>420</v>
      </c>
      <c r="Z28" s="1">
        <v>2023</v>
      </c>
      <c r="AA28" s="112"/>
      <c r="AB28" s="26"/>
      <c r="AC28" s="26"/>
      <c r="AD28" s="64"/>
      <c r="AE28" s="96"/>
      <c r="AF28" s="26"/>
      <c r="AG28" s="26"/>
      <c r="AH28" s="25"/>
      <c r="AI28" s="25"/>
      <c r="AJ28" s="25"/>
      <c r="AK28" s="25"/>
      <c r="AL28" s="25"/>
      <c r="AM28" s="25"/>
      <c r="AN28" s="54"/>
    </row>
    <row r="29" spans="1:40" ht="47.25" hidden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75"/>
      <c r="R29" s="82" t="s">
        <v>177</v>
      </c>
      <c r="S29" s="51">
        <f>S39+S48+S54+S65+S73+S91+S94+S104+S107+S115+S118</f>
        <v>327425.5</v>
      </c>
      <c r="T29" s="9">
        <f>T39+T48+T54+T65+T73+T91+T94+T104+T107+T115</f>
        <v>206375.3</v>
      </c>
      <c r="U29" s="9">
        <f>U39+U48+U54+U65+U73+U91+U94+U104+U107+U115</f>
        <v>197875.3</v>
      </c>
      <c r="V29" s="9">
        <f>V39+V48+V54+V65+V73+V91+V94+V104+V107+V115</f>
        <v>216375.3</v>
      </c>
      <c r="W29" s="9">
        <f>W39+W48+W54+W65+W73+W91+W94+W104+W107+W115</f>
        <v>216375.3</v>
      </c>
      <c r="X29" s="9">
        <f>X39+X48+X54+X65+X73+X91+X94+X104+X107+X115</f>
        <v>210725.6</v>
      </c>
      <c r="Y29" s="9">
        <f>S29+T29+U29+V29+W29+X29</f>
        <v>1375152.3000000003</v>
      </c>
      <c r="Z29" s="8">
        <v>2023</v>
      </c>
      <c r="AA29" s="112"/>
      <c r="AB29" s="26"/>
      <c r="AC29" s="26"/>
      <c r="AD29" s="64"/>
      <c r="AE29" s="96"/>
      <c r="AF29" s="26"/>
      <c r="AG29" s="26"/>
      <c r="AH29" s="25"/>
      <c r="AI29" s="25"/>
      <c r="AJ29" s="25"/>
      <c r="AK29" s="25"/>
      <c r="AL29" s="25"/>
      <c r="AM29" s="25"/>
      <c r="AN29" s="54"/>
    </row>
    <row r="30" spans="1:40" ht="47.25" hidden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75"/>
      <c r="R30" s="80" t="s">
        <v>176</v>
      </c>
      <c r="S30" s="66">
        <f>S45</f>
        <v>79.099999999999994</v>
      </c>
      <c r="T30" s="10">
        <f>T45</f>
        <v>94.4</v>
      </c>
      <c r="U30" s="10">
        <f>U45</f>
        <v>94.4</v>
      </c>
      <c r="V30" s="10">
        <f>V45</f>
        <v>94.4</v>
      </c>
      <c r="W30" s="10">
        <f>W45</f>
        <v>94.4</v>
      </c>
      <c r="X30" s="2">
        <f>(X45)/1000</f>
        <v>0</v>
      </c>
      <c r="Y30" s="9">
        <f>S30+T30+U30+V30+W30+X30</f>
        <v>456.69999999999993</v>
      </c>
      <c r="Z30" s="1">
        <v>2022</v>
      </c>
      <c r="AA30" s="112"/>
      <c r="AB30" s="26"/>
      <c r="AC30" s="26"/>
      <c r="AD30" s="64"/>
      <c r="AE30" s="96"/>
      <c r="AF30" s="26"/>
      <c r="AG30" s="26"/>
      <c r="AH30" s="25"/>
      <c r="AI30" s="25"/>
      <c r="AJ30" s="25"/>
      <c r="AK30" s="25"/>
      <c r="AL30" s="25"/>
      <c r="AM30" s="25"/>
      <c r="AN30" s="54"/>
    </row>
    <row r="31" spans="1:40" s="18" customFormat="1" ht="47.25" hidden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75"/>
      <c r="R31" s="81" t="s">
        <v>175</v>
      </c>
      <c r="S31" s="68">
        <f t="shared" ref="S31:X31" si="6">S44</f>
        <v>5</v>
      </c>
      <c r="T31" s="2">
        <f t="shared" si="6"/>
        <v>6</v>
      </c>
      <c r="U31" s="2">
        <f t="shared" si="6"/>
        <v>6</v>
      </c>
      <c r="V31" s="2">
        <f t="shared" si="6"/>
        <v>6</v>
      </c>
      <c r="W31" s="2">
        <f t="shared" si="6"/>
        <v>6</v>
      </c>
      <c r="X31" s="2">
        <f t="shared" si="6"/>
        <v>0</v>
      </c>
      <c r="Y31" s="3">
        <f>S31+T31+U31+V31+W31+X31</f>
        <v>29</v>
      </c>
      <c r="Z31" s="1">
        <v>2022</v>
      </c>
      <c r="AA31" s="112"/>
      <c r="AB31" s="22"/>
      <c r="AC31" s="23"/>
      <c r="AD31" s="65"/>
      <c r="AE31" s="97"/>
      <c r="AF31" s="23"/>
      <c r="AG31" s="23"/>
      <c r="AH31" s="22"/>
      <c r="AI31" s="22"/>
      <c r="AJ31" s="22"/>
      <c r="AK31" s="22"/>
      <c r="AL31" s="22"/>
      <c r="AM31" s="22"/>
      <c r="AN31" s="52"/>
    </row>
    <row r="32" spans="1:40" s="18" customFormat="1" ht="31.5" hidden="1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75"/>
      <c r="R32" s="81" t="s">
        <v>174</v>
      </c>
      <c r="S32" s="69">
        <v>100</v>
      </c>
      <c r="T32" s="17">
        <v>100</v>
      </c>
      <c r="U32" s="17">
        <v>100</v>
      </c>
      <c r="V32" s="17">
        <v>100</v>
      </c>
      <c r="W32" s="17">
        <v>100</v>
      </c>
      <c r="X32" s="17">
        <v>100</v>
      </c>
      <c r="Y32" s="20">
        <v>100</v>
      </c>
      <c r="Z32" s="1">
        <v>2023</v>
      </c>
      <c r="AA32" s="112"/>
      <c r="AB32" s="22"/>
      <c r="AC32" s="23"/>
      <c r="AD32" s="65"/>
      <c r="AE32" s="97"/>
      <c r="AF32" s="23"/>
      <c r="AG32" s="23"/>
      <c r="AH32" s="22"/>
      <c r="AI32" s="22"/>
      <c r="AJ32" s="22"/>
      <c r="AK32" s="22"/>
      <c r="AL32" s="22"/>
      <c r="AM32" s="22"/>
      <c r="AN32" s="52"/>
    </row>
    <row r="33" spans="1:40" ht="63" hidden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75"/>
      <c r="R33" s="80" t="s">
        <v>173</v>
      </c>
      <c r="S33" s="68">
        <f t="shared" ref="S33:X33" si="7">S110</f>
        <v>2065</v>
      </c>
      <c r="T33" s="2">
        <f t="shared" si="7"/>
        <v>2065</v>
      </c>
      <c r="U33" s="2">
        <f t="shared" si="7"/>
        <v>2065</v>
      </c>
      <c r="V33" s="2">
        <f t="shared" si="7"/>
        <v>2065</v>
      </c>
      <c r="W33" s="2">
        <f t="shared" si="7"/>
        <v>2065</v>
      </c>
      <c r="X33" s="2">
        <f t="shared" si="7"/>
        <v>2065</v>
      </c>
      <c r="Y33" s="3">
        <f>SUM(S33:X33)</f>
        <v>12390</v>
      </c>
      <c r="Z33" s="1">
        <v>2023</v>
      </c>
      <c r="AA33" s="112"/>
      <c r="AB33" s="26"/>
      <c r="AC33" s="26"/>
      <c r="AD33" s="64"/>
      <c r="AE33" s="96"/>
      <c r="AF33" s="26"/>
      <c r="AG33" s="26"/>
      <c r="AH33" s="25"/>
      <c r="AI33" s="25"/>
      <c r="AJ33" s="25"/>
      <c r="AK33" s="25"/>
      <c r="AL33" s="25"/>
      <c r="AM33" s="25"/>
      <c r="AN33" s="54"/>
    </row>
    <row r="34" spans="1:40" ht="31.5" hidden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75"/>
      <c r="R34" s="80" t="s">
        <v>172</v>
      </c>
      <c r="S34" s="68">
        <f t="shared" ref="S34:X34" si="8">S55</f>
        <v>10</v>
      </c>
      <c r="T34" s="2">
        <f t="shared" si="8"/>
        <v>10</v>
      </c>
      <c r="U34" s="2">
        <f t="shared" si="8"/>
        <v>10</v>
      </c>
      <c r="V34" s="2">
        <f t="shared" si="8"/>
        <v>10</v>
      </c>
      <c r="W34" s="2">
        <f t="shared" si="8"/>
        <v>10</v>
      </c>
      <c r="X34" s="2">
        <f t="shared" si="8"/>
        <v>10</v>
      </c>
      <c r="Y34" s="3">
        <v>10</v>
      </c>
      <c r="Z34" s="1">
        <v>2023</v>
      </c>
      <c r="AA34" s="112"/>
      <c r="AB34" s="26"/>
      <c r="AC34" s="26"/>
      <c r="AD34" s="64"/>
      <c r="AE34" s="96"/>
      <c r="AF34" s="26"/>
      <c r="AG34" s="26"/>
      <c r="AH34" s="25"/>
      <c r="AI34" s="25"/>
      <c r="AJ34" s="25"/>
      <c r="AK34" s="25"/>
      <c r="AL34" s="25"/>
      <c r="AM34" s="25"/>
      <c r="AN34" s="54"/>
    </row>
    <row r="35" spans="1:40" ht="47.45" hidden="1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75"/>
      <c r="R35" s="80" t="s">
        <v>171</v>
      </c>
      <c r="S35" s="68">
        <f t="shared" ref="S35:X35" si="9">S66</f>
        <v>19</v>
      </c>
      <c r="T35" s="2">
        <f t="shared" si="9"/>
        <v>19</v>
      </c>
      <c r="U35" s="2">
        <f t="shared" si="9"/>
        <v>19</v>
      </c>
      <c r="V35" s="2">
        <f t="shared" si="9"/>
        <v>19</v>
      </c>
      <c r="W35" s="2">
        <f t="shared" si="9"/>
        <v>19</v>
      </c>
      <c r="X35" s="2">
        <f t="shared" si="9"/>
        <v>19</v>
      </c>
      <c r="Y35" s="3">
        <v>19</v>
      </c>
      <c r="Z35" s="1">
        <v>2023</v>
      </c>
      <c r="AA35" s="112"/>
      <c r="AB35" s="26"/>
      <c r="AC35" s="26"/>
      <c r="AD35" s="64"/>
      <c r="AE35" s="96"/>
      <c r="AF35" s="26"/>
      <c r="AG35" s="26"/>
      <c r="AH35" s="25"/>
      <c r="AI35" s="25"/>
      <c r="AJ35" s="25"/>
      <c r="AK35" s="25"/>
      <c r="AL35" s="25"/>
      <c r="AM35" s="25"/>
      <c r="AN35" s="54"/>
    </row>
    <row r="36" spans="1:40" s="18" customFormat="1" ht="63" hidden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75"/>
      <c r="R36" s="80" t="s">
        <v>170</v>
      </c>
      <c r="S36" s="68">
        <f t="shared" ref="S36:X36" si="10">S90</f>
        <v>0</v>
      </c>
      <c r="T36" s="2">
        <f t="shared" si="10"/>
        <v>16</v>
      </c>
      <c r="U36" s="2">
        <f t="shared" si="10"/>
        <v>16</v>
      </c>
      <c r="V36" s="2">
        <f t="shared" si="10"/>
        <v>16</v>
      </c>
      <c r="W36" s="2">
        <f t="shared" si="10"/>
        <v>16</v>
      </c>
      <c r="X36" s="2">
        <f t="shared" si="10"/>
        <v>16</v>
      </c>
      <c r="Y36" s="3">
        <f>SUM(S36:X36)</f>
        <v>80</v>
      </c>
      <c r="Z36" s="1">
        <v>2023</v>
      </c>
      <c r="AA36" s="112"/>
      <c r="AB36" s="22"/>
      <c r="AC36" s="23"/>
      <c r="AD36" s="65"/>
      <c r="AE36" s="97"/>
      <c r="AF36" s="23"/>
      <c r="AG36" s="23"/>
      <c r="AH36" s="22"/>
      <c r="AI36" s="22"/>
      <c r="AJ36" s="22"/>
      <c r="AK36" s="22"/>
      <c r="AL36" s="22"/>
      <c r="AM36" s="22"/>
      <c r="AN36" s="52"/>
    </row>
    <row r="37" spans="1:40" s="18" customFormat="1" ht="63" hidden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75"/>
      <c r="R37" s="78" t="s">
        <v>169</v>
      </c>
      <c r="S37" s="68">
        <v>1</v>
      </c>
      <c r="T37" s="2">
        <v>1</v>
      </c>
      <c r="U37" s="2">
        <v>1</v>
      </c>
      <c r="V37" s="2">
        <v>1</v>
      </c>
      <c r="W37" s="2">
        <v>1</v>
      </c>
      <c r="X37" s="2">
        <v>0</v>
      </c>
      <c r="Y37" s="3">
        <v>1</v>
      </c>
      <c r="Z37" s="8">
        <v>2022</v>
      </c>
      <c r="AA37" s="112"/>
      <c r="AB37" s="22"/>
      <c r="AC37" s="23"/>
      <c r="AD37" s="65"/>
      <c r="AE37" s="97"/>
      <c r="AF37" s="23"/>
      <c r="AG37" s="23"/>
      <c r="AH37" s="22"/>
      <c r="AI37" s="22"/>
      <c r="AJ37" s="22"/>
      <c r="AK37" s="22"/>
      <c r="AL37" s="22"/>
      <c r="AM37" s="22"/>
      <c r="AN37" s="52"/>
    </row>
    <row r="38" spans="1:40" ht="31.5" hidden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75"/>
      <c r="R38" s="81" t="s">
        <v>95</v>
      </c>
      <c r="S38" s="68">
        <v>5</v>
      </c>
      <c r="T38" s="2">
        <v>6</v>
      </c>
      <c r="U38" s="2">
        <v>6</v>
      </c>
      <c r="V38" s="2">
        <v>6</v>
      </c>
      <c r="W38" s="2">
        <v>6</v>
      </c>
      <c r="X38" s="2">
        <v>0</v>
      </c>
      <c r="Y38" s="3">
        <f>SUM(S38:X38)</f>
        <v>29</v>
      </c>
      <c r="Z38" s="1">
        <v>2022</v>
      </c>
      <c r="AA38" s="132"/>
      <c r="AB38" s="133"/>
      <c r="AC38" s="23"/>
      <c r="AD38" s="64"/>
      <c r="AE38" s="96"/>
      <c r="AF38" s="26"/>
      <c r="AG38" s="26"/>
      <c r="AH38" s="25"/>
      <c r="AI38" s="25"/>
      <c r="AJ38" s="25"/>
      <c r="AK38" s="25"/>
      <c r="AL38" s="25"/>
      <c r="AM38" s="25"/>
      <c r="AN38" s="54"/>
    </row>
    <row r="39" spans="1:40" ht="16.899999999999999" hidden="1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75"/>
      <c r="R39" s="134" t="s">
        <v>168</v>
      </c>
      <c r="S39" s="66">
        <f t="shared" ref="S39:X39" si="11">S40+S41+S42+S43</f>
        <v>86321.3</v>
      </c>
      <c r="T39" s="10">
        <f t="shared" si="11"/>
        <v>5649.7</v>
      </c>
      <c r="U39" s="10">
        <f t="shared" si="11"/>
        <v>5649.7</v>
      </c>
      <c r="V39" s="10">
        <f t="shared" si="11"/>
        <v>5649.7</v>
      </c>
      <c r="W39" s="10">
        <f t="shared" si="11"/>
        <v>5649.7</v>
      </c>
      <c r="X39" s="10">
        <f t="shared" si="11"/>
        <v>0</v>
      </c>
      <c r="Y39" s="9">
        <f>SUM(S39:X39)</f>
        <v>108920.09999999999</v>
      </c>
      <c r="Z39" s="8">
        <v>2022</v>
      </c>
      <c r="AA39" s="114"/>
      <c r="AB39" s="22"/>
      <c r="AC39" s="23"/>
      <c r="AD39" s="64"/>
      <c r="AE39" s="96"/>
      <c r="AF39" s="26"/>
      <c r="AG39" s="26"/>
      <c r="AH39" s="25"/>
      <c r="AI39" s="25"/>
      <c r="AJ39" s="25"/>
      <c r="AK39" s="25"/>
      <c r="AL39" s="25"/>
      <c r="AM39" s="25"/>
      <c r="AN39" s="54"/>
    </row>
    <row r="40" spans="1:40" ht="16.899999999999999" hidden="1" customHeight="1" x14ac:dyDescent="0.25">
      <c r="A40" s="4" t="s">
        <v>4</v>
      </c>
      <c r="B40" s="4" t="s">
        <v>6</v>
      </c>
      <c r="C40" s="4" t="s">
        <v>16</v>
      </c>
      <c r="D40" s="4" t="s">
        <v>4</v>
      </c>
      <c r="E40" s="4" t="s">
        <v>8</v>
      </c>
      <c r="F40" s="4" t="s">
        <v>4</v>
      </c>
      <c r="G40" s="4" t="s">
        <v>7</v>
      </c>
      <c r="H40" s="4" t="s">
        <v>6</v>
      </c>
      <c r="I40" s="4" t="s">
        <v>5</v>
      </c>
      <c r="J40" s="4" t="s">
        <v>4</v>
      </c>
      <c r="K40" s="4" t="s">
        <v>4</v>
      </c>
      <c r="L40" s="4" t="s">
        <v>6</v>
      </c>
      <c r="M40" s="4" t="s">
        <v>84</v>
      </c>
      <c r="N40" s="4" t="s">
        <v>8</v>
      </c>
      <c r="O40" s="4" t="s">
        <v>8</v>
      </c>
      <c r="P40" s="4" t="s">
        <v>8</v>
      </c>
      <c r="Q40" s="75" t="s">
        <v>59</v>
      </c>
      <c r="R40" s="135"/>
      <c r="S40" s="66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9">
        <f>SUM(S40:X40)</f>
        <v>0</v>
      </c>
      <c r="Z40" s="8">
        <v>2022</v>
      </c>
      <c r="AA40" s="112"/>
      <c r="AB40" s="22"/>
      <c r="AC40" s="23"/>
      <c r="AD40" s="64"/>
      <c r="AE40" s="96"/>
      <c r="AF40" s="26"/>
      <c r="AG40" s="26"/>
      <c r="AH40" s="25"/>
      <c r="AI40" s="25"/>
      <c r="AJ40" s="25"/>
      <c r="AK40" s="25"/>
      <c r="AL40" s="25"/>
      <c r="AM40" s="25"/>
      <c r="AN40" s="54"/>
    </row>
    <row r="41" spans="1:40" ht="16.899999999999999" hidden="1" customHeight="1" x14ac:dyDescent="0.25">
      <c r="A41" s="4" t="s">
        <v>4</v>
      </c>
      <c r="B41" s="4" t="s">
        <v>6</v>
      </c>
      <c r="C41" s="4" t="s">
        <v>16</v>
      </c>
      <c r="D41" s="4" t="s">
        <v>4</v>
      </c>
      <c r="E41" s="4" t="s">
        <v>8</v>
      </c>
      <c r="F41" s="4" t="s">
        <v>4</v>
      </c>
      <c r="G41" s="4" t="s">
        <v>7</v>
      </c>
      <c r="H41" s="4" t="s">
        <v>6</v>
      </c>
      <c r="I41" s="4" t="s">
        <v>5</v>
      </c>
      <c r="J41" s="4" t="s">
        <v>4</v>
      </c>
      <c r="K41" s="4" t="s">
        <v>4</v>
      </c>
      <c r="L41" s="4" t="s">
        <v>6</v>
      </c>
      <c r="M41" s="4" t="s">
        <v>84</v>
      </c>
      <c r="N41" s="4" t="s">
        <v>8</v>
      </c>
      <c r="O41" s="4" t="s">
        <v>8</v>
      </c>
      <c r="P41" s="4" t="s">
        <v>8</v>
      </c>
      <c r="Q41" s="75" t="s">
        <v>59</v>
      </c>
      <c r="R41" s="135"/>
      <c r="S41" s="66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9">
        <f>SUM(S41:X41)</f>
        <v>0</v>
      </c>
      <c r="Z41" s="8">
        <v>2022</v>
      </c>
      <c r="AA41" s="112"/>
      <c r="AB41" s="22"/>
      <c r="AC41" s="23"/>
      <c r="AD41" s="64"/>
      <c r="AE41" s="96"/>
      <c r="AF41" s="26"/>
      <c r="AG41" s="26"/>
      <c r="AH41" s="25"/>
      <c r="AI41" s="25"/>
      <c r="AJ41" s="25"/>
      <c r="AK41" s="25"/>
      <c r="AL41" s="25"/>
      <c r="AM41" s="25"/>
      <c r="AN41" s="54"/>
    </row>
    <row r="42" spans="1:40" ht="16.899999999999999" hidden="1" customHeight="1" x14ac:dyDescent="0.25">
      <c r="A42" s="4" t="s">
        <v>4</v>
      </c>
      <c r="B42" s="4" t="s">
        <v>6</v>
      </c>
      <c r="C42" s="4" t="s">
        <v>16</v>
      </c>
      <c r="D42" s="4" t="s">
        <v>4</v>
      </c>
      <c r="E42" s="4" t="s">
        <v>8</v>
      </c>
      <c r="F42" s="4" t="s">
        <v>4</v>
      </c>
      <c r="G42" s="4" t="s">
        <v>7</v>
      </c>
      <c r="H42" s="4" t="s">
        <v>6</v>
      </c>
      <c r="I42" s="4" t="s">
        <v>5</v>
      </c>
      <c r="J42" s="4" t="s">
        <v>4</v>
      </c>
      <c r="K42" s="4" t="s">
        <v>4</v>
      </c>
      <c r="L42" s="4" t="s">
        <v>6</v>
      </c>
      <c r="M42" s="4" t="s">
        <v>83</v>
      </c>
      <c r="N42" s="4" t="s">
        <v>8</v>
      </c>
      <c r="O42" s="4" t="s">
        <v>8</v>
      </c>
      <c r="P42" s="4" t="s">
        <v>8</v>
      </c>
      <c r="Q42" s="75" t="s">
        <v>4</v>
      </c>
      <c r="R42" s="135"/>
      <c r="S42" s="66">
        <f>3719.2-98.5-500+2356.1+80246</f>
        <v>85722.8</v>
      </c>
      <c r="T42" s="10">
        <v>5649.7</v>
      </c>
      <c r="U42" s="10">
        <v>5649.7</v>
      </c>
      <c r="V42" s="10">
        <v>5649.7</v>
      </c>
      <c r="W42" s="10">
        <v>5649.7</v>
      </c>
      <c r="X42" s="10">
        <v>0</v>
      </c>
      <c r="Y42" s="9">
        <f>SUM(S42:X42)</f>
        <v>108321.59999999999</v>
      </c>
      <c r="Z42" s="8">
        <v>2022</v>
      </c>
      <c r="AA42" s="137"/>
      <c r="AB42" s="133"/>
      <c r="AC42" s="133"/>
      <c r="AD42" s="64"/>
      <c r="AE42" s="96"/>
      <c r="AF42" s="26"/>
      <c r="AG42" s="26"/>
      <c r="AH42" s="25"/>
      <c r="AI42" s="25"/>
      <c r="AJ42" s="25"/>
      <c r="AK42" s="25"/>
      <c r="AL42" s="25"/>
      <c r="AM42" s="25"/>
      <c r="AN42" s="54"/>
    </row>
    <row r="43" spans="1:40" ht="16.899999999999999" hidden="1" customHeight="1" x14ac:dyDescent="0.25">
      <c r="A43" s="4" t="s">
        <v>4</v>
      </c>
      <c r="B43" s="4" t="s">
        <v>6</v>
      </c>
      <c r="C43" s="4" t="s">
        <v>16</v>
      </c>
      <c r="D43" s="4" t="s">
        <v>4</v>
      </c>
      <c r="E43" s="4" t="s">
        <v>8</v>
      </c>
      <c r="F43" s="4" t="s">
        <v>4</v>
      </c>
      <c r="G43" s="4" t="s">
        <v>7</v>
      </c>
      <c r="H43" s="4" t="s">
        <v>6</v>
      </c>
      <c r="I43" s="4" t="s">
        <v>5</v>
      </c>
      <c r="J43" s="4" t="s">
        <v>4</v>
      </c>
      <c r="K43" s="4" t="s">
        <v>4</v>
      </c>
      <c r="L43" s="4" t="s">
        <v>6</v>
      </c>
      <c r="M43" s="4" t="s">
        <v>4</v>
      </c>
      <c r="N43" s="4" t="s">
        <v>4</v>
      </c>
      <c r="O43" s="4" t="s">
        <v>4</v>
      </c>
      <c r="P43" s="4" t="s">
        <v>4</v>
      </c>
      <c r="Q43" s="75" t="s">
        <v>4</v>
      </c>
      <c r="R43" s="136"/>
      <c r="S43" s="66">
        <v>598.5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9">
        <f>S43+T43+U43+V43+W43+X43</f>
        <v>598.5</v>
      </c>
      <c r="Z43" s="8">
        <v>2022</v>
      </c>
      <c r="AA43" s="137"/>
      <c r="AB43" s="138"/>
      <c r="AC43" s="138"/>
      <c r="AD43" s="64"/>
      <c r="AE43" s="96"/>
      <c r="AF43" s="26"/>
      <c r="AG43" s="26"/>
      <c r="AH43" s="25"/>
      <c r="AI43" s="25"/>
      <c r="AJ43" s="25"/>
      <c r="AK43" s="25"/>
      <c r="AL43" s="25"/>
      <c r="AM43" s="25"/>
      <c r="AN43" s="54"/>
    </row>
    <row r="44" spans="1:40" ht="45.75" hidden="1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75"/>
      <c r="R44" s="81" t="s">
        <v>167</v>
      </c>
      <c r="S44" s="68">
        <v>5</v>
      </c>
      <c r="T44" s="2">
        <v>6</v>
      </c>
      <c r="U44" s="2">
        <v>6</v>
      </c>
      <c r="V44" s="2">
        <v>6</v>
      </c>
      <c r="W44" s="2">
        <v>6</v>
      </c>
      <c r="X44" s="2">
        <v>0</v>
      </c>
      <c r="Y44" s="3">
        <f>S44+T44+U44+V44+W44+X44</f>
        <v>29</v>
      </c>
      <c r="Z44" s="1">
        <v>2022</v>
      </c>
      <c r="AA44" s="112"/>
      <c r="AB44" s="118"/>
      <c r="AC44" s="118"/>
      <c r="AD44" s="64"/>
      <c r="AE44" s="96"/>
      <c r="AF44" s="26"/>
      <c r="AG44" s="26"/>
      <c r="AH44" s="25"/>
      <c r="AI44" s="25"/>
      <c r="AJ44" s="25"/>
      <c r="AK44" s="25"/>
      <c r="AL44" s="25"/>
      <c r="AM44" s="25"/>
      <c r="AN44" s="54"/>
    </row>
    <row r="45" spans="1:40" ht="48" hidden="1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75"/>
      <c r="R45" s="81" t="s">
        <v>166</v>
      </c>
      <c r="S45" s="66">
        <v>79.099999999999994</v>
      </c>
      <c r="T45" s="10">
        <v>94.4</v>
      </c>
      <c r="U45" s="10">
        <v>94.4</v>
      </c>
      <c r="V45" s="10">
        <v>94.4</v>
      </c>
      <c r="W45" s="10">
        <v>94.4</v>
      </c>
      <c r="X45" s="2">
        <v>0</v>
      </c>
      <c r="Y45" s="9">
        <f>S45+T45+U45+V45+W45+X45</f>
        <v>456.69999999999993</v>
      </c>
      <c r="Z45" s="1">
        <v>2022</v>
      </c>
      <c r="AA45" s="112"/>
      <c r="AB45" s="118"/>
      <c r="AC45" s="118"/>
      <c r="AD45" s="64"/>
      <c r="AE45" s="96"/>
      <c r="AF45" s="26"/>
      <c r="AG45" s="26"/>
      <c r="AH45" s="25"/>
      <c r="AI45" s="25"/>
      <c r="AJ45" s="25"/>
      <c r="AK45" s="25"/>
      <c r="AL45" s="25"/>
      <c r="AM45" s="25"/>
      <c r="AN45" s="54"/>
    </row>
    <row r="46" spans="1:40" ht="47.25" hidden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75"/>
      <c r="R46" s="120" t="s">
        <v>165</v>
      </c>
      <c r="S46" s="68">
        <v>1</v>
      </c>
      <c r="T46" s="2">
        <v>1</v>
      </c>
      <c r="U46" s="2">
        <v>1</v>
      </c>
      <c r="V46" s="2">
        <v>1</v>
      </c>
      <c r="W46" s="2">
        <v>1</v>
      </c>
      <c r="X46" s="2">
        <v>0</v>
      </c>
      <c r="Y46" s="3">
        <v>1</v>
      </c>
      <c r="Z46" s="8">
        <v>2022</v>
      </c>
      <c r="AA46" s="112"/>
      <c r="AB46" s="118"/>
      <c r="AC46" s="118"/>
      <c r="AD46" s="64"/>
      <c r="AE46" s="96"/>
      <c r="AF46" s="26"/>
      <c r="AG46" s="26"/>
      <c r="AH46" s="25"/>
      <c r="AI46" s="25"/>
      <c r="AJ46" s="25"/>
      <c r="AK46" s="25"/>
      <c r="AL46" s="25"/>
      <c r="AM46" s="25"/>
      <c r="AN46" s="54"/>
    </row>
    <row r="47" spans="1:40" s="18" customFormat="1" ht="31.5" hidden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75"/>
      <c r="R47" s="81" t="s">
        <v>79</v>
      </c>
      <c r="S47" s="68">
        <v>2</v>
      </c>
      <c r="T47" s="2">
        <v>2</v>
      </c>
      <c r="U47" s="2">
        <v>2</v>
      </c>
      <c r="V47" s="2">
        <v>2</v>
      </c>
      <c r="W47" s="2">
        <v>2</v>
      </c>
      <c r="X47" s="2">
        <v>0</v>
      </c>
      <c r="Y47" s="3">
        <f>S47+T47+U47+V47+W47</f>
        <v>10</v>
      </c>
      <c r="Z47" s="1">
        <v>2022</v>
      </c>
      <c r="AA47" s="112"/>
      <c r="AB47" s="22"/>
      <c r="AC47" s="23"/>
      <c r="AD47" s="65"/>
      <c r="AE47" s="97"/>
      <c r="AF47" s="23"/>
      <c r="AG47" s="23"/>
      <c r="AH47" s="22"/>
      <c r="AI47" s="22"/>
      <c r="AJ47" s="22"/>
      <c r="AK47" s="22"/>
      <c r="AL47" s="22"/>
      <c r="AM47" s="22"/>
      <c r="AN47" s="52"/>
    </row>
    <row r="48" spans="1:40" ht="24.6" hidden="1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75"/>
      <c r="R48" s="140" t="s">
        <v>164</v>
      </c>
      <c r="S48" s="66"/>
      <c r="T48" s="10">
        <f>T50</f>
        <v>0</v>
      </c>
      <c r="U48" s="10">
        <f>U50</f>
        <v>0</v>
      </c>
      <c r="V48" s="10">
        <f>V50</f>
        <v>0</v>
      </c>
      <c r="W48" s="10">
        <f>W50</f>
        <v>0</v>
      </c>
      <c r="X48" s="10">
        <f>X50</f>
        <v>0</v>
      </c>
      <c r="Y48" s="9">
        <f>S48+T48+U48+V48+W48+X48</f>
        <v>0</v>
      </c>
      <c r="Z48" s="8">
        <v>2018</v>
      </c>
      <c r="AA48" s="112"/>
      <c r="AB48" s="26"/>
      <c r="AC48" s="26"/>
      <c r="AD48" s="64"/>
      <c r="AE48" s="96"/>
      <c r="AF48" s="26"/>
      <c r="AG48" s="26"/>
      <c r="AH48" s="25"/>
      <c r="AI48" s="25"/>
      <c r="AJ48" s="25"/>
      <c r="AK48" s="25"/>
      <c r="AL48" s="25"/>
      <c r="AM48" s="25"/>
      <c r="AN48" s="54"/>
    </row>
    <row r="49" spans="1:40" ht="22.15" hidden="1" customHeight="1" x14ac:dyDescent="0.25">
      <c r="A49" s="4" t="s">
        <v>4</v>
      </c>
      <c r="B49" s="4" t="s">
        <v>4</v>
      </c>
      <c r="C49" s="4" t="s">
        <v>9</v>
      </c>
      <c r="D49" s="4" t="s">
        <v>4</v>
      </c>
      <c r="E49" s="4" t="s">
        <v>8</v>
      </c>
      <c r="F49" s="4" t="s">
        <v>4</v>
      </c>
      <c r="G49" s="4" t="s">
        <v>7</v>
      </c>
      <c r="H49" s="4" t="s">
        <v>6</v>
      </c>
      <c r="I49" s="4" t="s">
        <v>5</v>
      </c>
      <c r="J49" s="4" t="s">
        <v>4</v>
      </c>
      <c r="K49" s="4" t="s">
        <v>4</v>
      </c>
      <c r="L49" s="4" t="s">
        <v>6</v>
      </c>
      <c r="M49" s="4" t="s">
        <v>4</v>
      </c>
      <c r="N49" s="4" t="s">
        <v>4</v>
      </c>
      <c r="O49" s="4" t="s">
        <v>4</v>
      </c>
      <c r="P49" s="4" t="s">
        <v>4</v>
      </c>
      <c r="Q49" s="75" t="s">
        <v>4</v>
      </c>
      <c r="R49" s="141"/>
      <c r="S49" s="66"/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9">
        <f>S49+T49+U49+V49+W49+X49</f>
        <v>0</v>
      </c>
      <c r="Z49" s="8">
        <v>2018</v>
      </c>
      <c r="AA49" s="112"/>
      <c r="AB49" s="26"/>
      <c r="AC49" s="26"/>
      <c r="AD49" s="64"/>
      <c r="AE49" s="96"/>
      <c r="AF49" s="26"/>
      <c r="AG49" s="26"/>
      <c r="AH49" s="25"/>
      <c r="AI49" s="25"/>
      <c r="AJ49" s="25"/>
      <c r="AK49" s="25"/>
      <c r="AL49" s="25"/>
      <c r="AM49" s="25"/>
      <c r="AN49" s="54"/>
    </row>
    <row r="50" spans="1:40" ht="20.45" hidden="1" customHeight="1" x14ac:dyDescent="0.25">
      <c r="A50" s="4" t="s">
        <v>4</v>
      </c>
      <c r="B50" s="4" t="s">
        <v>4</v>
      </c>
      <c r="C50" s="4" t="s">
        <v>9</v>
      </c>
      <c r="D50" s="4" t="s">
        <v>4</v>
      </c>
      <c r="E50" s="4" t="s">
        <v>8</v>
      </c>
      <c r="F50" s="4" t="s">
        <v>4</v>
      </c>
      <c r="G50" s="4" t="s">
        <v>7</v>
      </c>
      <c r="H50" s="4" t="s">
        <v>6</v>
      </c>
      <c r="I50" s="4" t="s">
        <v>5</v>
      </c>
      <c r="J50" s="4" t="s">
        <v>4</v>
      </c>
      <c r="K50" s="4" t="s">
        <v>4</v>
      </c>
      <c r="L50" s="4" t="s">
        <v>6</v>
      </c>
      <c r="M50" s="4" t="s">
        <v>6</v>
      </c>
      <c r="N50" s="4" t="s">
        <v>4</v>
      </c>
      <c r="O50" s="4" t="s">
        <v>9</v>
      </c>
      <c r="P50" s="4" t="s">
        <v>6</v>
      </c>
      <c r="Q50" s="75" t="s">
        <v>59</v>
      </c>
      <c r="R50" s="141"/>
      <c r="S50" s="66"/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9">
        <f>S50+T50+U50+V50+W50+X50</f>
        <v>0</v>
      </c>
      <c r="Z50" s="8">
        <v>2018</v>
      </c>
      <c r="AA50" s="112"/>
      <c r="AB50" s="26"/>
      <c r="AC50" s="26"/>
      <c r="AD50" s="64"/>
      <c r="AE50" s="96"/>
      <c r="AF50" s="26"/>
      <c r="AG50" s="26"/>
      <c r="AH50" s="25"/>
      <c r="AI50" s="25"/>
      <c r="AJ50" s="25"/>
      <c r="AK50" s="25"/>
      <c r="AL50" s="25"/>
      <c r="AM50" s="25"/>
      <c r="AN50" s="54"/>
    </row>
    <row r="51" spans="1:40" ht="21" hidden="1" customHeight="1" x14ac:dyDescent="0.25">
      <c r="A51" s="4" t="s">
        <v>4</v>
      </c>
      <c r="B51" s="4" t="s">
        <v>4</v>
      </c>
      <c r="C51" s="4" t="s">
        <v>9</v>
      </c>
      <c r="D51" s="4" t="s">
        <v>4</v>
      </c>
      <c r="E51" s="4" t="s">
        <v>8</v>
      </c>
      <c r="F51" s="4" t="s">
        <v>4</v>
      </c>
      <c r="G51" s="4" t="s">
        <v>7</v>
      </c>
      <c r="H51" s="4" t="s">
        <v>6</v>
      </c>
      <c r="I51" s="4" t="s">
        <v>5</v>
      </c>
      <c r="J51" s="4" t="s">
        <v>4</v>
      </c>
      <c r="K51" s="4" t="s">
        <v>4</v>
      </c>
      <c r="L51" s="4" t="s">
        <v>6</v>
      </c>
      <c r="M51" s="4" t="s">
        <v>56</v>
      </c>
      <c r="N51" s="4" t="s">
        <v>4</v>
      </c>
      <c r="O51" s="4" t="s">
        <v>9</v>
      </c>
      <c r="P51" s="4" t="s">
        <v>6</v>
      </c>
      <c r="Q51" s="75" t="s">
        <v>163</v>
      </c>
      <c r="R51" s="142"/>
      <c r="S51" s="66"/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9">
        <f>S51+T51+U51+V51+W51+X51</f>
        <v>0</v>
      </c>
      <c r="Z51" s="3">
        <v>2018</v>
      </c>
      <c r="AA51" s="112"/>
      <c r="AB51" s="26"/>
      <c r="AC51" s="26"/>
      <c r="AD51" s="64"/>
      <c r="AE51" s="96"/>
      <c r="AF51" s="26"/>
      <c r="AG51" s="26"/>
      <c r="AH51" s="25"/>
      <c r="AI51" s="25"/>
      <c r="AJ51" s="25"/>
      <c r="AK51" s="25"/>
      <c r="AL51" s="25"/>
      <c r="AM51" s="25"/>
      <c r="AN51" s="54"/>
    </row>
    <row r="52" spans="1:40" ht="36" hidden="1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75"/>
      <c r="R52" s="81" t="s">
        <v>162</v>
      </c>
      <c r="S52" s="68"/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3"/>
      <c r="Z52" s="2">
        <v>2018</v>
      </c>
      <c r="AA52" s="112"/>
      <c r="AB52" s="118"/>
      <c r="AC52" s="118"/>
      <c r="AD52" s="64"/>
      <c r="AE52" s="96"/>
      <c r="AF52" s="26"/>
      <c r="AG52" s="26"/>
      <c r="AH52" s="25"/>
      <c r="AI52" s="25"/>
      <c r="AJ52" s="25"/>
      <c r="AK52" s="25"/>
      <c r="AL52" s="25"/>
      <c r="AM52" s="25"/>
      <c r="AN52" s="54"/>
    </row>
    <row r="53" spans="1:40" ht="41.45" hidden="1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75"/>
      <c r="R53" s="81" t="s">
        <v>161</v>
      </c>
      <c r="S53" s="68">
        <v>100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3">
        <v>100</v>
      </c>
      <c r="Z53" s="8">
        <v>2023</v>
      </c>
      <c r="AA53" s="137"/>
      <c r="AB53" s="133"/>
      <c r="AC53" s="26"/>
      <c r="AD53" s="64"/>
      <c r="AE53" s="96"/>
      <c r="AF53" s="26"/>
      <c r="AG53" s="26"/>
      <c r="AH53" s="25"/>
      <c r="AI53" s="25"/>
      <c r="AJ53" s="25"/>
      <c r="AK53" s="25"/>
      <c r="AL53" s="25"/>
      <c r="AM53" s="25"/>
      <c r="AN53" s="54"/>
    </row>
    <row r="54" spans="1:40" ht="34.9" hidden="1" customHeight="1" x14ac:dyDescent="0.25">
      <c r="A54" s="4"/>
      <c r="B54" s="4"/>
      <c r="C54" s="4"/>
      <c r="D54" s="4" t="s">
        <v>4</v>
      </c>
      <c r="E54" s="4" t="s">
        <v>8</v>
      </c>
      <c r="F54" s="4" t="s">
        <v>4</v>
      </c>
      <c r="G54" s="4" t="s">
        <v>7</v>
      </c>
      <c r="H54" s="4" t="s">
        <v>6</v>
      </c>
      <c r="I54" s="4" t="s">
        <v>5</v>
      </c>
      <c r="J54" s="4" t="s">
        <v>4</v>
      </c>
      <c r="K54" s="4" t="s">
        <v>4</v>
      </c>
      <c r="L54" s="4" t="s">
        <v>6</v>
      </c>
      <c r="M54" s="4" t="s">
        <v>4</v>
      </c>
      <c r="N54" s="4" t="s">
        <v>4</v>
      </c>
      <c r="O54" s="4" t="s">
        <v>4</v>
      </c>
      <c r="P54" s="4" t="s">
        <v>4</v>
      </c>
      <c r="Q54" s="75" t="s">
        <v>4</v>
      </c>
      <c r="R54" s="81" t="s">
        <v>160</v>
      </c>
      <c r="S54" s="66">
        <f t="shared" ref="S54:X54" si="12">S56+S58+S63+S60</f>
        <v>5930.6</v>
      </c>
      <c r="T54" s="10">
        <f t="shared" si="12"/>
        <v>4484.3</v>
      </c>
      <c r="U54" s="10">
        <f t="shared" si="12"/>
        <v>4484.3</v>
      </c>
      <c r="V54" s="10">
        <f t="shared" si="12"/>
        <v>4484.3</v>
      </c>
      <c r="W54" s="10">
        <f t="shared" si="12"/>
        <v>4484.3</v>
      </c>
      <c r="X54" s="10">
        <f t="shared" si="12"/>
        <v>4484.3</v>
      </c>
      <c r="Y54" s="9">
        <f>S54+T54+U54+V54+W54+X54</f>
        <v>28352.1</v>
      </c>
      <c r="Z54" s="8">
        <v>2023</v>
      </c>
      <c r="AA54" s="112"/>
      <c r="AB54" s="26"/>
      <c r="AC54" s="26"/>
      <c r="AD54" s="64"/>
      <c r="AE54" s="96"/>
      <c r="AF54" s="26"/>
      <c r="AG54" s="26"/>
      <c r="AH54" s="25"/>
      <c r="AI54" s="25"/>
      <c r="AJ54" s="25"/>
      <c r="AK54" s="25"/>
      <c r="AL54" s="25"/>
      <c r="AM54" s="25"/>
      <c r="AN54" s="54"/>
    </row>
    <row r="55" spans="1:40" ht="31.5" hidden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75"/>
      <c r="R55" s="81" t="s">
        <v>159</v>
      </c>
      <c r="S55" s="68">
        <f t="shared" ref="S55:X55" si="13">S57+S59+S61+S64</f>
        <v>10</v>
      </c>
      <c r="T55" s="2">
        <f t="shared" si="13"/>
        <v>10</v>
      </c>
      <c r="U55" s="2">
        <f t="shared" si="13"/>
        <v>10</v>
      </c>
      <c r="V55" s="2">
        <f t="shared" si="13"/>
        <v>10</v>
      </c>
      <c r="W55" s="2">
        <f t="shared" si="13"/>
        <v>10</v>
      </c>
      <c r="X55" s="2">
        <f t="shared" si="13"/>
        <v>10</v>
      </c>
      <c r="Y55" s="3">
        <v>10</v>
      </c>
      <c r="Z55" s="1">
        <v>2023</v>
      </c>
      <c r="AA55" s="116"/>
      <c r="AB55" s="116"/>
      <c r="AC55" s="143"/>
      <c r="AD55" s="144"/>
      <c r="AE55" s="99"/>
      <c r="AF55" s="143"/>
      <c r="AG55" s="146"/>
      <c r="AH55" s="25"/>
      <c r="AI55" s="25"/>
      <c r="AJ55" s="25"/>
      <c r="AK55" s="25"/>
      <c r="AL55" s="25"/>
      <c r="AM55" s="25"/>
      <c r="AN55" s="54"/>
    </row>
    <row r="56" spans="1:40" ht="31.5" hidden="1" x14ac:dyDescent="0.25">
      <c r="A56" s="4" t="s">
        <v>4</v>
      </c>
      <c r="B56" s="4" t="s">
        <v>4</v>
      </c>
      <c r="C56" s="4" t="s">
        <v>7</v>
      </c>
      <c r="D56" s="4" t="s">
        <v>4</v>
      </c>
      <c r="E56" s="4" t="s">
        <v>8</v>
      </c>
      <c r="F56" s="4" t="s">
        <v>4</v>
      </c>
      <c r="G56" s="4" t="s">
        <v>7</v>
      </c>
      <c r="H56" s="4" t="s">
        <v>6</v>
      </c>
      <c r="I56" s="4" t="s">
        <v>5</v>
      </c>
      <c r="J56" s="4" t="s">
        <v>4</v>
      </c>
      <c r="K56" s="4" t="s">
        <v>4</v>
      </c>
      <c r="L56" s="4" t="s">
        <v>6</v>
      </c>
      <c r="M56" s="4" t="s">
        <v>4</v>
      </c>
      <c r="N56" s="4" t="s">
        <v>4</v>
      </c>
      <c r="O56" s="4" t="s">
        <v>4</v>
      </c>
      <c r="P56" s="4" t="s">
        <v>4</v>
      </c>
      <c r="Q56" s="75" t="s">
        <v>4</v>
      </c>
      <c r="R56" s="80" t="s">
        <v>158</v>
      </c>
      <c r="S56" s="66">
        <v>1417.5</v>
      </c>
      <c r="T56" s="10">
        <v>1417.5</v>
      </c>
      <c r="U56" s="10">
        <v>1417.5</v>
      </c>
      <c r="V56" s="10">
        <v>1417.5</v>
      </c>
      <c r="W56" s="10">
        <v>1417.5</v>
      </c>
      <c r="X56" s="10">
        <v>1417.5</v>
      </c>
      <c r="Y56" s="9">
        <f>S56+T56+U56+V56+W56+X56</f>
        <v>8505</v>
      </c>
      <c r="Z56" s="8">
        <v>2023</v>
      </c>
      <c r="AA56" s="24"/>
      <c r="AB56" s="25"/>
      <c r="AC56" s="25"/>
      <c r="AD56" s="64"/>
      <c r="AE56" s="96"/>
      <c r="AF56" s="26"/>
      <c r="AG56" s="26"/>
      <c r="AH56" s="25"/>
      <c r="AI56" s="25"/>
      <c r="AJ56" s="25"/>
      <c r="AK56" s="25"/>
      <c r="AL56" s="25"/>
      <c r="AM56" s="25"/>
      <c r="AN56" s="54"/>
    </row>
    <row r="57" spans="1:40" s="18" customFormat="1" ht="47.25" hidden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75"/>
      <c r="R57" s="80" t="s">
        <v>157</v>
      </c>
      <c r="S57" s="68">
        <v>3</v>
      </c>
      <c r="T57" s="2">
        <v>3</v>
      </c>
      <c r="U57" s="2">
        <v>3</v>
      </c>
      <c r="V57" s="2">
        <v>3</v>
      </c>
      <c r="W57" s="2">
        <v>3</v>
      </c>
      <c r="X57" s="2">
        <v>3</v>
      </c>
      <c r="Y57" s="3">
        <v>3</v>
      </c>
      <c r="Z57" s="1">
        <v>2023</v>
      </c>
      <c r="AA57" s="116"/>
      <c r="AB57" s="116"/>
      <c r="AC57" s="116"/>
      <c r="AD57" s="65"/>
      <c r="AE57" s="97"/>
      <c r="AF57" s="23"/>
      <c r="AG57" s="23"/>
      <c r="AH57" s="22"/>
      <c r="AI57" s="22"/>
      <c r="AJ57" s="22"/>
      <c r="AK57" s="22"/>
      <c r="AL57" s="22"/>
      <c r="AM57" s="22"/>
      <c r="AN57" s="52"/>
    </row>
    <row r="58" spans="1:40" ht="31.5" hidden="1" x14ac:dyDescent="0.25">
      <c r="A58" s="4" t="s">
        <v>4</v>
      </c>
      <c r="B58" s="4" t="s">
        <v>4</v>
      </c>
      <c r="C58" s="4" t="s">
        <v>5</v>
      </c>
      <c r="D58" s="4" t="s">
        <v>4</v>
      </c>
      <c r="E58" s="4" t="s">
        <v>8</v>
      </c>
      <c r="F58" s="4" t="s">
        <v>4</v>
      </c>
      <c r="G58" s="4" t="s">
        <v>7</v>
      </c>
      <c r="H58" s="4" t="s">
        <v>6</v>
      </c>
      <c r="I58" s="4" t="s">
        <v>5</v>
      </c>
      <c r="J58" s="4" t="s">
        <v>4</v>
      </c>
      <c r="K58" s="4" t="s">
        <v>4</v>
      </c>
      <c r="L58" s="4" t="s">
        <v>6</v>
      </c>
      <c r="M58" s="4" t="s">
        <v>4</v>
      </c>
      <c r="N58" s="4" t="s">
        <v>4</v>
      </c>
      <c r="O58" s="4" t="s">
        <v>4</v>
      </c>
      <c r="P58" s="4" t="s">
        <v>4</v>
      </c>
      <c r="Q58" s="75" t="s">
        <v>4</v>
      </c>
      <c r="R58" s="80" t="s">
        <v>155</v>
      </c>
      <c r="S58" s="66">
        <v>1115</v>
      </c>
      <c r="T58" s="10">
        <v>1457.7</v>
      </c>
      <c r="U58" s="10">
        <v>1457.7</v>
      </c>
      <c r="V58" s="10">
        <v>1457.7</v>
      </c>
      <c r="W58" s="10">
        <v>1457.7</v>
      </c>
      <c r="X58" s="10">
        <v>1457.7</v>
      </c>
      <c r="Y58" s="9">
        <f>S58+T58+U58+V58+W58+X58</f>
        <v>8403.5</v>
      </c>
      <c r="Z58" s="8">
        <v>2023</v>
      </c>
      <c r="AA58" s="112"/>
      <c r="AB58" s="25"/>
      <c r="AC58" s="25"/>
      <c r="AD58" s="64"/>
      <c r="AE58" s="96"/>
      <c r="AF58" s="26"/>
      <c r="AG58" s="26"/>
      <c r="AH58" s="25"/>
      <c r="AI58" s="25"/>
      <c r="AJ58" s="25"/>
      <c r="AK58" s="25"/>
      <c r="AL58" s="25"/>
      <c r="AM58" s="25"/>
      <c r="AN58" s="54"/>
    </row>
    <row r="59" spans="1:40" s="18" customFormat="1" ht="47.25" hidden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75"/>
      <c r="R59" s="80" t="s">
        <v>156</v>
      </c>
      <c r="S59" s="68">
        <v>4</v>
      </c>
      <c r="T59" s="2">
        <v>4</v>
      </c>
      <c r="U59" s="2">
        <v>4</v>
      </c>
      <c r="V59" s="2">
        <v>4</v>
      </c>
      <c r="W59" s="2">
        <v>4</v>
      </c>
      <c r="X59" s="2">
        <v>4</v>
      </c>
      <c r="Y59" s="3">
        <v>4</v>
      </c>
      <c r="Z59" s="1">
        <v>2023</v>
      </c>
      <c r="AA59" s="143"/>
      <c r="AB59" s="145"/>
      <c r="AC59" s="116"/>
      <c r="AD59" s="65"/>
      <c r="AE59" s="97"/>
      <c r="AF59" s="23"/>
      <c r="AG59" s="23"/>
      <c r="AH59" s="22"/>
      <c r="AI59" s="22"/>
      <c r="AJ59" s="22"/>
      <c r="AK59" s="22"/>
      <c r="AL59" s="22"/>
      <c r="AM59" s="22"/>
      <c r="AN59" s="52"/>
    </row>
    <row r="60" spans="1:40" ht="31.5" hidden="1" x14ac:dyDescent="0.25">
      <c r="A60" s="4" t="s">
        <v>4</v>
      </c>
      <c r="B60" s="4" t="s">
        <v>4</v>
      </c>
      <c r="C60" s="4" t="s">
        <v>8</v>
      </c>
      <c r="D60" s="4" t="s">
        <v>4</v>
      </c>
      <c r="E60" s="4" t="s">
        <v>8</v>
      </c>
      <c r="F60" s="4" t="s">
        <v>4</v>
      </c>
      <c r="G60" s="4" t="s">
        <v>7</v>
      </c>
      <c r="H60" s="4" t="s">
        <v>6</v>
      </c>
      <c r="I60" s="4" t="s">
        <v>5</v>
      </c>
      <c r="J60" s="4" t="s">
        <v>4</v>
      </c>
      <c r="K60" s="4" t="s">
        <v>4</v>
      </c>
      <c r="L60" s="4" t="s">
        <v>6</v>
      </c>
      <c r="M60" s="4" t="s">
        <v>4</v>
      </c>
      <c r="N60" s="4" t="s">
        <v>4</v>
      </c>
      <c r="O60" s="4" t="s">
        <v>4</v>
      </c>
      <c r="P60" s="4" t="s">
        <v>4</v>
      </c>
      <c r="Q60" s="75" t="s">
        <v>4</v>
      </c>
      <c r="R60" s="80" t="s">
        <v>155</v>
      </c>
      <c r="S60" s="66">
        <v>962.3</v>
      </c>
      <c r="T60" s="10">
        <v>962.3</v>
      </c>
      <c r="U60" s="10">
        <v>962.3</v>
      </c>
      <c r="V60" s="10">
        <v>962.3</v>
      </c>
      <c r="W60" s="10">
        <v>962.3</v>
      </c>
      <c r="X60" s="10">
        <v>962.3</v>
      </c>
      <c r="Y60" s="9">
        <f>S60+T60+U60+V60+W60+X60</f>
        <v>5773.8</v>
      </c>
      <c r="Z60" s="8">
        <v>2023</v>
      </c>
      <c r="AA60" s="112"/>
      <c r="AB60" s="26"/>
      <c r="AC60" s="26"/>
      <c r="AD60" s="64"/>
      <c r="AE60" s="96"/>
      <c r="AF60" s="26"/>
      <c r="AG60" s="26"/>
      <c r="AH60" s="25"/>
      <c r="AI60" s="25"/>
      <c r="AJ60" s="25"/>
      <c r="AK60" s="25"/>
      <c r="AL60" s="25"/>
      <c r="AM60" s="25"/>
      <c r="AN60" s="54"/>
    </row>
    <row r="61" spans="1:40" ht="48" hidden="1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75"/>
      <c r="R61" s="80" t="s">
        <v>154</v>
      </c>
      <c r="S61" s="68">
        <v>2</v>
      </c>
      <c r="T61" s="2">
        <v>2</v>
      </c>
      <c r="U61" s="2">
        <v>2</v>
      </c>
      <c r="V61" s="2">
        <v>2</v>
      </c>
      <c r="W61" s="2">
        <v>2</v>
      </c>
      <c r="X61" s="2">
        <v>2</v>
      </c>
      <c r="Y61" s="3">
        <v>2</v>
      </c>
      <c r="Z61" s="1">
        <v>2023</v>
      </c>
      <c r="AA61" s="112"/>
      <c r="AB61" s="26"/>
      <c r="AC61" s="26"/>
      <c r="AD61" s="64"/>
      <c r="AE61" s="96"/>
      <c r="AF61" s="26"/>
      <c r="AG61" s="26"/>
      <c r="AH61" s="25"/>
      <c r="AI61" s="25"/>
      <c r="AJ61" s="25"/>
      <c r="AK61" s="25"/>
      <c r="AL61" s="25"/>
      <c r="AM61" s="25"/>
      <c r="AN61" s="54"/>
    </row>
    <row r="62" spans="1:40" s="18" customFormat="1" ht="47.25" hidden="1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75"/>
      <c r="R62" s="81" t="s">
        <v>153</v>
      </c>
      <c r="S62" s="68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3">
        <f>S62+T62+U62+V62+W62+X62</f>
        <v>0</v>
      </c>
      <c r="Z62" s="8">
        <v>2023</v>
      </c>
      <c r="AA62" s="143"/>
      <c r="AB62" s="145"/>
      <c r="AC62" s="116"/>
      <c r="AD62" s="65"/>
      <c r="AE62" s="97"/>
      <c r="AF62" s="23"/>
      <c r="AG62" s="23"/>
      <c r="AH62" s="22"/>
      <c r="AI62" s="22"/>
      <c r="AJ62" s="22"/>
      <c r="AK62" s="22"/>
      <c r="AL62" s="22"/>
      <c r="AM62" s="22"/>
      <c r="AN62" s="52"/>
    </row>
    <row r="63" spans="1:40" ht="31.5" hidden="1" x14ac:dyDescent="0.25">
      <c r="A63" s="4" t="s">
        <v>4</v>
      </c>
      <c r="B63" s="4" t="s">
        <v>4</v>
      </c>
      <c r="C63" s="4" t="s">
        <v>23</v>
      </c>
      <c r="D63" s="4" t="s">
        <v>4</v>
      </c>
      <c r="E63" s="4" t="s">
        <v>8</v>
      </c>
      <c r="F63" s="4" t="s">
        <v>4</v>
      </c>
      <c r="G63" s="4" t="s">
        <v>7</v>
      </c>
      <c r="H63" s="4" t="s">
        <v>6</v>
      </c>
      <c r="I63" s="4" t="s">
        <v>5</v>
      </c>
      <c r="J63" s="4" t="s">
        <v>4</v>
      </c>
      <c r="K63" s="4" t="s">
        <v>4</v>
      </c>
      <c r="L63" s="4" t="s">
        <v>6</v>
      </c>
      <c r="M63" s="4" t="s">
        <v>4</v>
      </c>
      <c r="N63" s="4" t="s">
        <v>4</v>
      </c>
      <c r="O63" s="4" t="s">
        <v>4</v>
      </c>
      <c r="P63" s="4" t="s">
        <v>4</v>
      </c>
      <c r="Q63" s="75" t="s">
        <v>4</v>
      </c>
      <c r="R63" s="80" t="s">
        <v>152</v>
      </c>
      <c r="S63" s="66">
        <f>646.8+300+1489</f>
        <v>2435.8000000000002</v>
      </c>
      <c r="T63" s="10">
        <v>646.79999999999995</v>
      </c>
      <c r="U63" s="10">
        <v>646.79999999999995</v>
      </c>
      <c r="V63" s="10">
        <v>646.79999999999995</v>
      </c>
      <c r="W63" s="10">
        <v>646.79999999999995</v>
      </c>
      <c r="X63" s="10">
        <v>646.79999999999995</v>
      </c>
      <c r="Y63" s="9">
        <f>S63+T63+U63+V63+W63+X63</f>
        <v>5669.8000000000011</v>
      </c>
      <c r="Z63" s="8">
        <v>2023</v>
      </c>
      <c r="AA63" s="112"/>
      <c r="AB63" s="26"/>
      <c r="AC63" s="26"/>
      <c r="AD63" s="64"/>
      <c r="AE63" s="96"/>
      <c r="AF63" s="26"/>
      <c r="AG63" s="26"/>
      <c r="AH63" s="25"/>
      <c r="AI63" s="25"/>
      <c r="AJ63" s="25"/>
      <c r="AK63" s="25"/>
      <c r="AL63" s="25"/>
      <c r="AM63" s="25"/>
      <c r="AN63" s="54"/>
    </row>
    <row r="64" spans="1:40" ht="48.6" hidden="1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75"/>
      <c r="R64" s="80" t="s">
        <v>151</v>
      </c>
      <c r="S64" s="68">
        <v>1</v>
      </c>
      <c r="T64" s="2">
        <v>1</v>
      </c>
      <c r="U64" s="2">
        <v>1</v>
      </c>
      <c r="V64" s="2">
        <v>1</v>
      </c>
      <c r="W64" s="2">
        <v>1</v>
      </c>
      <c r="X64" s="2">
        <v>1</v>
      </c>
      <c r="Y64" s="3">
        <v>1</v>
      </c>
      <c r="Z64" s="1">
        <v>2023</v>
      </c>
      <c r="AA64" s="112"/>
      <c r="AB64" s="26"/>
      <c r="AC64" s="26"/>
      <c r="AD64" s="64"/>
      <c r="AE64" s="96"/>
      <c r="AF64" s="26"/>
      <c r="AG64" s="26"/>
      <c r="AH64" s="25"/>
      <c r="AI64" s="25"/>
      <c r="AJ64" s="25"/>
      <c r="AK64" s="25"/>
      <c r="AL64" s="25"/>
      <c r="AM64" s="25"/>
      <c r="AN64" s="54"/>
    </row>
    <row r="65" spans="1:40" ht="31.5" hidden="1" x14ac:dyDescent="0.25">
      <c r="A65" s="4"/>
      <c r="B65" s="4"/>
      <c r="C65" s="4"/>
      <c r="D65" s="4" t="s">
        <v>4</v>
      </c>
      <c r="E65" s="4" t="s">
        <v>8</v>
      </c>
      <c r="F65" s="4" t="s">
        <v>4</v>
      </c>
      <c r="G65" s="4" t="s">
        <v>7</v>
      </c>
      <c r="H65" s="4" t="s">
        <v>6</v>
      </c>
      <c r="I65" s="4" t="s">
        <v>5</v>
      </c>
      <c r="J65" s="4" t="s">
        <v>4</v>
      </c>
      <c r="K65" s="4" t="s">
        <v>4</v>
      </c>
      <c r="L65" s="4" t="s">
        <v>6</v>
      </c>
      <c r="M65" s="4" t="s">
        <v>4</v>
      </c>
      <c r="N65" s="4" t="s">
        <v>4</v>
      </c>
      <c r="O65" s="4" t="s">
        <v>4</v>
      </c>
      <c r="P65" s="4" t="s">
        <v>4</v>
      </c>
      <c r="Q65" s="75" t="s">
        <v>4</v>
      </c>
      <c r="R65" s="81" t="s">
        <v>150</v>
      </c>
      <c r="S65" s="66">
        <f t="shared" ref="S65:X66" si="14">S67+S69+S71</f>
        <v>7340.4</v>
      </c>
      <c r="T65" s="10">
        <f t="shared" si="14"/>
        <v>8041.5</v>
      </c>
      <c r="U65" s="10">
        <f t="shared" si="14"/>
        <v>8041.5</v>
      </c>
      <c r="V65" s="10">
        <f t="shared" si="14"/>
        <v>8041.5</v>
      </c>
      <c r="W65" s="10">
        <f t="shared" si="14"/>
        <v>8041.5</v>
      </c>
      <c r="X65" s="10">
        <f t="shared" si="14"/>
        <v>8041.5</v>
      </c>
      <c r="Y65" s="9">
        <f>S65+T65+U65+V65+W65+X65</f>
        <v>47547.9</v>
      </c>
      <c r="Z65" s="8">
        <v>2023</v>
      </c>
      <c r="AA65" s="112"/>
      <c r="AB65" s="26"/>
      <c r="AC65" s="26"/>
      <c r="AD65" s="64"/>
      <c r="AE65" s="96"/>
      <c r="AF65" s="26"/>
      <c r="AG65" s="26"/>
      <c r="AH65" s="25"/>
      <c r="AI65" s="25"/>
      <c r="AJ65" s="25"/>
      <c r="AK65" s="25"/>
      <c r="AL65" s="25"/>
      <c r="AM65" s="25"/>
      <c r="AN65" s="54"/>
    </row>
    <row r="66" spans="1:40" s="18" customFormat="1" ht="48.6" hidden="1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75"/>
      <c r="R66" s="81" t="s">
        <v>149</v>
      </c>
      <c r="S66" s="68">
        <f t="shared" si="14"/>
        <v>19</v>
      </c>
      <c r="T66" s="2">
        <f t="shared" si="14"/>
        <v>19</v>
      </c>
      <c r="U66" s="2">
        <f t="shared" si="14"/>
        <v>19</v>
      </c>
      <c r="V66" s="2">
        <f t="shared" si="14"/>
        <v>19</v>
      </c>
      <c r="W66" s="2">
        <f t="shared" si="14"/>
        <v>19</v>
      </c>
      <c r="X66" s="2">
        <f t="shared" si="14"/>
        <v>19</v>
      </c>
      <c r="Y66" s="3">
        <v>19</v>
      </c>
      <c r="Z66" s="1">
        <v>2023</v>
      </c>
      <c r="AA66" s="112"/>
      <c r="AB66" s="23"/>
      <c r="AC66" s="23"/>
      <c r="AD66" s="65"/>
      <c r="AE66" s="97"/>
      <c r="AF66" s="23"/>
      <c r="AG66" s="23"/>
      <c r="AH66" s="22"/>
      <c r="AI66" s="22"/>
      <c r="AJ66" s="22"/>
      <c r="AK66" s="22"/>
      <c r="AL66" s="22"/>
      <c r="AM66" s="22"/>
      <c r="AN66" s="52"/>
    </row>
    <row r="67" spans="1:40" ht="31.5" hidden="1" x14ac:dyDescent="0.25">
      <c r="A67" s="4" t="s">
        <v>4</v>
      </c>
      <c r="B67" s="4" t="s">
        <v>4</v>
      </c>
      <c r="C67" s="4" t="s">
        <v>7</v>
      </c>
      <c r="D67" s="4" t="s">
        <v>4</v>
      </c>
      <c r="E67" s="4" t="s">
        <v>8</v>
      </c>
      <c r="F67" s="4" t="s">
        <v>4</v>
      </c>
      <c r="G67" s="4" t="s">
        <v>7</v>
      </c>
      <c r="H67" s="4" t="s">
        <v>6</v>
      </c>
      <c r="I67" s="4" t="s">
        <v>5</v>
      </c>
      <c r="J67" s="4" t="s">
        <v>4</v>
      </c>
      <c r="K67" s="4" t="s">
        <v>4</v>
      </c>
      <c r="L67" s="4" t="s">
        <v>6</v>
      </c>
      <c r="M67" s="4" t="s">
        <v>4</v>
      </c>
      <c r="N67" s="4" t="s">
        <v>4</v>
      </c>
      <c r="O67" s="4" t="s">
        <v>4</v>
      </c>
      <c r="P67" s="4" t="s">
        <v>4</v>
      </c>
      <c r="Q67" s="75" t="s">
        <v>4</v>
      </c>
      <c r="R67" s="80" t="s">
        <v>147</v>
      </c>
      <c r="S67" s="66">
        <v>2867.4</v>
      </c>
      <c r="T67" s="10">
        <v>2867.4</v>
      </c>
      <c r="U67" s="10">
        <v>2867.4</v>
      </c>
      <c r="V67" s="10">
        <v>2867.4</v>
      </c>
      <c r="W67" s="10">
        <v>2867.4</v>
      </c>
      <c r="X67" s="10">
        <v>2867.4</v>
      </c>
      <c r="Y67" s="9">
        <f>S67+T67+U67+V67+W67+X67</f>
        <v>17204.400000000001</v>
      </c>
      <c r="Z67" s="8">
        <v>2023</v>
      </c>
      <c r="AA67" s="137"/>
      <c r="AB67" s="133"/>
      <c r="AC67" s="133"/>
      <c r="AD67" s="64"/>
      <c r="AE67" s="96"/>
      <c r="AF67" s="147"/>
      <c r="AG67" s="133"/>
      <c r="AH67" s="25"/>
      <c r="AI67" s="25"/>
      <c r="AJ67" s="25"/>
      <c r="AK67" s="25"/>
      <c r="AL67" s="25"/>
      <c r="AM67" s="25"/>
      <c r="AN67" s="54"/>
    </row>
    <row r="68" spans="1:40" s="18" customFormat="1" ht="48.6" hidden="1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75"/>
      <c r="R68" s="80" t="s">
        <v>148</v>
      </c>
      <c r="S68" s="68">
        <v>13</v>
      </c>
      <c r="T68" s="2">
        <v>13</v>
      </c>
      <c r="U68" s="2">
        <v>13</v>
      </c>
      <c r="V68" s="2">
        <v>13</v>
      </c>
      <c r="W68" s="2">
        <v>13</v>
      </c>
      <c r="X68" s="2">
        <v>13</v>
      </c>
      <c r="Y68" s="3">
        <v>13</v>
      </c>
      <c r="Z68" s="1">
        <v>2023</v>
      </c>
      <c r="AA68" s="112"/>
      <c r="AB68" s="23"/>
      <c r="AC68" s="23"/>
      <c r="AD68" s="65"/>
      <c r="AE68" s="97"/>
      <c r="AF68" s="23"/>
      <c r="AG68" s="23"/>
      <c r="AH68" s="22"/>
      <c r="AI68" s="22"/>
      <c r="AJ68" s="22"/>
      <c r="AK68" s="22"/>
      <c r="AL68" s="22"/>
      <c r="AM68" s="22"/>
      <c r="AN68" s="52"/>
    </row>
    <row r="69" spans="1:40" ht="31.5" hidden="1" x14ac:dyDescent="0.25">
      <c r="A69" s="4" t="s">
        <v>4</v>
      </c>
      <c r="B69" s="4" t="s">
        <v>4</v>
      </c>
      <c r="C69" s="4" t="s">
        <v>5</v>
      </c>
      <c r="D69" s="4" t="s">
        <v>4</v>
      </c>
      <c r="E69" s="4" t="s">
        <v>8</v>
      </c>
      <c r="F69" s="4" t="s">
        <v>4</v>
      </c>
      <c r="G69" s="4" t="s">
        <v>7</v>
      </c>
      <c r="H69" s="4" t="s">
        <v>6</v>
      </c>
      <c r="I69" s="4" t="s">
        <v>5</v>
      </c>
      <c r="J69" s="4" t="s">
        <v>4</v>
      </c>
      <c r="K69" s="4" t="s">
        <v>4</v>
      </c>
      <c r="L69" s="4" t="s">
        <v>6</v>
      </c>
      <c r="M69" s="4" t="s">
        <v>4</v>
      </c>
      <c r="N69" s="4" t="s">
        <v>4</v>
      </c>
      <c r="O69" s="4" t="s">
        <v>4</v>
      </c>
      <c r="P69" s="4" t="s">
        <v>4</v>
      </c>
      <c r="Q69" s="75" t="s">
        <v>4</v>
      </c>
      <c r="R69" s="80" t="s">
        <v>147</v>
      </c>
      <c r="S69" s="66">
        <v>808</v>
      </c>
      <c r="T69" s="10">
        <v>1509.1</v>
      </c>
      <c r="U69" s="10">
        <v>1509.1</v>
      </c>
      <c r="V69" s="10">
        <v>1509.1</v>
      </c>
      <c r="W69" s="10">
        <v>1509.1</v>
      </c>
      <c r="X69" s="10">
        <v>1509.1</v>
      </c>
      <c r="Y69" s="9">
        <f>S69+T69+U69+V69+W69+X69</f>
        <v>8353.5</v>
      </c>
      <c r="Z69" s="8">
        <v>2023</v>
      </c>
      <c r="AA69" s="112"/>
      <c r="AB69" s="26"/>
      <c r="AC69" s="26"/>
      <c r="AD69" s="64"/>
      <c r="AE69" s="96"/>
      <c r="AF69" s="26"/>
      <c r="AG69" s="26"/>
      <c r="AH69" s="25"/>
      <c r="AI69" s="25"/>
      <c r="AJ69" s="25"/>
      <c r="AK69" s="25"/>
      <c r="AL69" s="25"/>
      <c r="AM69" s="25"/>
      <c r="AN69" s="54"/>
    </row>
    <row r="70" spans="1:40" s="18" customFormat="1" ht="48" hidden="1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75"/>
      <c r="R70" s="80" t="s">
        <v>146</v>
      </c>
      <c r="S70" s="68">
        <v>1</v>
      </c>
      <c r="T70" s="2">
        <v>1</v>
      </c>
      <c r="U70" s="2">
        <v>1</v>
      </c>
      <c r="V70" s="2">
        <v>1</v>
      </c>
      <c r="W70" s="2">
        <v>1</v>
      </c>
      <c r="X70" s="2">
        <v>1</v>
      </c>
      <c r="Y70" s="3">
        <v>1</v>
      </c>
      <c r="Z70" s="1">
        <v>2023</v>
      </c>
      <c r="AA70" s="143"/>
      <c r="AB70" s="145"/>
      <c r="AC70" s="22"/>
      <c r="AD70" s="65"/>
      <c r="AE70" s="97"/>
      <c r="AF70" s="23"/>
      <c r="AG70" s="23"/>
      <c r="AH70" s="22"/>
      <c r="AI70" s="22"/>
      <c r="AJ70" s="22"/>
      <c r="AK70" s="22"/>
      <c r="AL70" s="22"/>
      <c r="AM70" s="22"/>
      <c r="AN70" s="52"/>
    </row>
    <row r="71" spans="1:40" ht="31.5" hidden="1" x14ac:dyDescent="0.25">
      <c r="A71" s="4" t="s">
        <v>4</v>
      </c>
      <c r="B71" s="4" t="s">
        <v>4</v>
      </c>
      <c r="C71" s="4" t="s">
        <v>8</v>
      </c>
      <c r="D71" s="4" t="s">
        <v>4</v>
      </c>
      <c r="E71" s="4" t="s">
        <v>8</v>
      </c>
      <c r="F71" s="4" t="s">
        <v>4</v>
      </c>
      <c r="G71" s="4" t="s">
        <v>7</v>
      </c>
      <c r="H71" s="4" t="s">
        <v>6</v>
      </c>
      <c r="I71" s="4" t="s">
        <v>5</v>
      </c>
      <c r="J71" s="4" t="s">
        <v>4</v>
      </c>
      <c r="K71" s="4" t="s">
        <v>4</v>
      </c>
      <c r="L71" s="4" t="s">
        <v>6</v>
      </c>
      <c r="M71" s="4" t="s">
        <v>4</v>
      </c>
      <c r="N71" s="4" t="s">
        <v>4</v>
      </c>
      <c r="O71" s="4" t="s">
        <v>4</v>
      </c>
      <c r="P71" s="4" t="s">
        <v>4</v>
      </c>
      <c r="Q71" s="75" t="s">
        <v>4</v>
      </c>
      <c r="R71" s="80" t="s">
        <v>145</v>
      </c>
      <c r="S71" s="66">
        <v>3665</v>
      </c>
      <c r="T71" s="10">
        <v>3665</v>
      </c>
      <c r="U71" s="10">
        <v>3665</v>
      </c>
      <c r="V71" s="10">
        <v>3665</v>
      </c>
      <c r="W71" s="10">
        <v>3665</v>
      </c>
      <c r="X71" s="10">
        <v>3665</v>
      </c>
      <c r="Y71" s="9">
        <f>S71+T71+U71+V71+W71+X71</f>
        <v>21990</v>
      </c>
      <c r="Z71" s="8">
        <v>2023</v>
      </c>
      <c r="AA71" s="112"/>
      <c r="AB71" s="26"/>
      <c r="AC71" s="26"/>
      <c r="AD71" s="64"/>
      <c r="AE71" s="96"/>
      <c r="AF71" s="26"/>
      <c r="AG71" s="26"/>
      <c r="AH71" s="25"/>
      <c r="AI71" s="25"/>
      <c r="AJ71" s="25"/>
      <c r="AK71" s="25"/>
      <c r="AL71" s="25"/>
      <c r="AM71" s="25"/>
      <c r="AN71" s="54"/>
    </row>
    <row r="72" spans="1:40" ht="48" hidden="1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75"/>
      <c r="R72" s="80" t="s">
        <v>144</v>
      </c>
      <c r="S72" s="68">
        <v>5</v>
      </c>
      <c r="T72" s="2">
        <v>5</v>
      </c>
      <c r="U72" s="2">
        <v>5</v>
      </c>
      <c r="V72" s="2">
        <v>5</v>
      </c>
      <c r="W72" s="2">
        <v>5</v>
      </c>
      <c r="X72" s="2">
        <v>5</v>
      </c>
      <c r="Y72" s="3">
        <v>5</v>
      </c>
      <c r="Z72" s="8">
        <v>2023</v>
      </c>
      <c r="AA72" s="137"/>
      <c r="AB72" s="133"/>
      <c r="AC72" s="26"/>
      <c r="AD72" s="64"/>
      <c r="AE72" s="96"/>
      <c r="AF72" s="26"/>
      <c r="AG72" s="26"/>
      <c r="AH72" s="25"/>
      <c r="AI72" s="25"/>
      <c r="AJ72" s="25"/>
      <c r="AK72" s="25"/>
      <c r="AL72" s="25"/>
      <c r="AM72" s="25"/>
      <c r="AN72" s="54"/>
    </row>
    <row r="73" spans="1:40" ht="31.5" hidden="1" x14ac:dyDescent="0.25">
      <c r="A73" s="4"/>
      <c r="B73" s="4"/>
      <c r="C73" s="4"/>
      <c r="D73" s="4" t="s">
        <v>4</v>
      </c>
      <c r="E73" s="4" t="s">
        <v>8</v>
      </c>
      <c r="F73" s="4" t="s">
        <v>4</v>
      </c>
      <c r="G73" s="4" t="s">
        <v>7</v>
      </c>
      <c r="H73" s="4" t="s">
        <v>6</v>
      </c>
      <c r="I73" s="4" t="s">
        <v>5</v>
      </c>
      <c r="J73" s="4" t="s">
        <v>4</v>
      </c>
      <c r="K73" s="4" t="s">
        <v>4</v>
      </c>
      <c r="L73" s="4" t="s">
        <v>6</v>
      </c>
      <c r="M73" s="4" t="s">
        <v>4</v>
      </c>
      <c r="N73" s="4" t="s">
        <v>4</v>
      </c>
      <c r="O73" s="4" t="s">
        <v>4</v>
      </c>
      <c r="P73" s="4" t="s">
        <v>4</v>
      </c>
      <c r="Q73" s="75" t="s">
        <v>4</v>
      </c>
      <c r="R73" s="81" t="s">
        <v>143</v>
      </c>
      <c r="S73" s="66">
        <f t="shared" ref="S73:X73" si="15">S77+S80+S83+S86+S89</f>
        <v>6139.8</v>
      </c>
      <c r="T73" s="10">
        <f t="shared" si="15"/>
        <v>8561.5</v>
      </c>
      <c r="U73" s="10">
        <f t="shared" si="15"/>
        <v>8561.5</v>
      </c>
      <c r="V73" s="10">
        <f t="shared" si="15"/>
        <v>8561.5</v>
      </c>
      <c r="W73" s="10">
        <f t="shared" si="15"/>
        <v>8561.5</v>
      </c>
      <c r="X73" s="10">
        <f t="shared" si="15"/>
        <v>8561.5</v>
      </c>
      <c r="Y73" s="9">
        <f>SUM(S73:X73)</f>
        <v>48947.3</v>
      </c>
      <c r="Z73" s="8">
        <v>2023</v>
      </c>
      <c r="AA73" s="112"/>
      <c r="AB73" s="26"/>
      <c r="AC73" s="26"/>
      <c r="AD73" s="64"/>
      <c r="AE73" s="96"/>
      <c r="AF73" s="26"/>
      <c r="AG73" s="26"/>
      <c r="AH73" s="25"/>
      <c r="AI73" s="25"/>
      <c r="AJ73" s="25"/>
      <c r="AK73" s="25"/>
      <c r="AL73" s="25"/>
      <c r="AM73" s="25"/>
      <c r="AN73" s="54"/>
    </row>
    <row r="74" spans="1:40" ht="47.25" hidden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75"/>
      <c r="R74" s="81" t="s">
        <v>142</v>
      </c>
      <c r="S74" s="68">
        <f t="shared" ref="S74:X75" si="16">S78+S81+S84+S87</f>
        <v>183</v>
      </c>
      <c r="T74" s="2">
        <f t="shared" si="16"/>
        <v>182</v>
      </c>
      <c r="U74" s="2">
        <f t="shared" si="16"/>
        <v>182</v>
      </c>
      <c r="V74" s="2">
        <f t="shared" si="16"/>
        <v>183</v>
      </c>
      <c r="W74" s="2">
        <f t="shared" si="16"/>
        <v>182</v>
      </c>
      <c r="X74" s="2">
        <f t="shared" si="16"/>
        <v>182</v>
      </c>
      <c r="Y74" s="3">
        <f>S74+T74+U74+V74+W74+X74</f>
        <v>1094</v>
      </c>
      <c r="Z74" s="1">
        <v>2023</v>
      </c>
      <c r="AA74" s="112"/>
      <c r="AB74" s="26"/>
      <c r="AC74" s="26"/>
      <c r="AD74" s="64"/>
      <c r="AE74" s="96"/>
      <c r="AF74" s="26"/>
      <c r="AG74" s="26"/>
      <c r="AH74" s="25"/>
      <c r="AI74" s="25"/>
      <c r="AJ74" s="25"/>
      <c r="AK74" s="25"/>
      <c r="AL74" s="25"/>
      <c r="AM74" s="25"/>
      <c r="AN74" s="54"/>
    </row>
    <row r="75" spans="1:40" ht="31.5" hidden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75"/>
      <c r="R75" s="81" t="s">
        <v>141</v>
      </c>
      <c r="S75" s="68">
        <f t="shared" si="16"/>
        <v>17</v>
      </c>
      <c r="T75" s="2">
        <f t="shared" si="16"/>
        <v>17</v>
      </c>
      <c r="U75" s="2">
        <f t="shared" si="16"/>
        <v>17</v>
      </c>
      <c r="V75" s="2">
        <f t="shared" si="16"/>
        <v>17</v>
      </c>
      <c r="W75" s="2">
        <f t="shared" si="16"/>
        <v>17</v>
      </c>
      <c r="X75" s="2">
        <f t="shared" si="16"/>
        <v>17</v>
      </c>
      <c r="Y75" s="3">
        <v>17</v>
      </c>
      <c r="Z75" s="1">
        <v>2023</v>
      </c>
      <c r="AA75" s="112"/>
      <c r="AB75" s="26"/>
      <c r="AC75" s="26"/>
      <c r="AD75" s="64"/>
      <c r="AE75" s="96"/>
      <c r="AF75" s="26"/>
      <c r="AG75" s="26"/>
      <c r="AH75" s="25"/>
      <c r="AI75" s="25"/>
      <c r="AJ75" s="25"/>
      <c r="AK75" s="25"/>
      <c r="AL75" s="25"/>
      <c r="AM75" s="25"/>
      <c r="AN75" s="54"/>
    </row>
    <row r="76" spans="1:40" ht="63" hidden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75"/>
      <c r="R76" s="81" t="s">
        <v>140</v>
      </c>
      <c r="S76" s="68">
        <f t="shared" ref="S76:X76" si="17">S90</f>
        <v>0</v>
      </c>
      <c r="T76" s="2">
        <f t="shared" si="17"/>
        <v>16</v>
      </c>
      <c r="U76" s="2">
        <f t="shared" si="17"/>
        <v>16</v>
      </c>
      <c r="V76" s="2">
        <f t="shared" si="17"/>
        <v>16</v>
      </c>
      <c r="W76" s="2">
        <f t="shared" si="17"/>
        <v>16</v>
      </c>
      <c r="X76" s="2">
        <f t="shared" si="17"/>
        <v>16</v>
      </c>
      <c r="Y76" s="3">
        <f>S76+T76+U76+V76+W76+X76</f>
        <v>80</v>
      </c>
      <c r="Z76" s="1">
        <v>2023</v>
      </c>
      <c r="AA76" s="137"/>
      <c r="AB76" s="133"/>
      <c r="AC76" s="26"/>
      <c r="AD76" s="64"/>
      <c r="AE76" s="96"/>
      <c r="AF76" s="26"/>
      <c r="AG76" s="26"/>
      <c r="AH76" s="25"/>
      <c r="AI76" s="25"/>
      <c r="AJ76" s="25"/>
      <c r="AK76" s="25"/>
      <c r="AL76" s="25"/>
      <c r="AM76" s="25"/>
      <c r="AN76" s="54"/>
    </row>
    <row r="77" spans="1:40" ht="31.5" hidden="1" x14ac:dyDescent="0.25">
      <c r="A77" s="4" t="s">
        <v>4</v>
      </c>
      <c r="B77" s="4" t="s">
        <v>4</v>
      </c>
      <c r="C77" s="4" t="s">
        <v>7</v>
      </c>
      <c r="D77" s="4" t="s">
        <v>4</v>
      </c>
      <c r="E77" s="4" t="s">
        <v>8</v>
      </c>
      <c r="F77" s="4" t="s">
        <v>4</v>
      </c>
      <c r="G77" s="4" t="s">
        <v>7</v>
      </c>
      <c r="H77" s="4" t="s">
        <v>6</v>
      </c>
      <c r="I77" s="4" t="s">
        <v>5</v>
      </c>
      <c r="J77" s="4" t="s">
        <v>4</v>
      </c>
      <c r="K77" s="4" t="s">
        <v>4</v>
      </c>
      <c r="L77" s="4" t="s">
        <v>6</v>
      </c>
      <c r="M77" s="4" t="s">
        <v>4</v>
      </c>
      <c r="N77" s="4" t="s">
        <v>4</v>
      </c>
      <c r="O77" s="4" t="s">
        <v>4</v>
      </c>
      <c r="P77" s="4" t="s">
        <v>4</v>
      </c>
      <c r="Q77" s="75" t="s">
        <v>4</v>
      </c>
      <c r="R77" s="80" t="s">
        <v>130</v>
      </c>
      <c r="S77" s="66">
        <v>1780.9</v>
      </c>
      <c r="T77" s="10">
        <v>1780.9</v>
      </c>
      <c r="U77" s="10">
        <v>1780.9</v>
      </c>
      <c r="V77" s="10">
        <v>1780.9</v>
      </c>
      <c r="W77" s="10">
        <v>1780.9</v>
      </c>
      <c r="X77" s="10">
        <v>1780.9</v>
      </c>
      <c r="Y77" s="9">
        <f>S77+T77+U77+V77+W77+X77</f>
        <v>10685.4</v>
      </c>
      <c r="Z77" s="8">
        <v>2023</v>
      </c>
      <c r="AA77" s="112"/>
      <c r="AB77" s="26"/>
      <c r="AC77" s="26"/>
      <c r="AD77" s="64"/>
      <c r="AE77" s="96"/>
      <c r="AF77" s="26"/>
      <c r="AG77" s="26"/>
      <c r="AH77" s="25"/>
      <c r="AI77" s="25"/>
      <c r="AJ77" s="25"/>
      <c r="AK77" s="25"/>
      <c r="AL77" s="25"/>
      <c r="AM77" s="25"/>
      <c r="AN77" s="54"/>
    </row>
    <row r="78" spans="1:40" ht="63" hidden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75"/>
      <c r="R78" s="81" t="s">
        <v>139</v>
      </c>
      <c r="S78" s="68">
        <v>33</v>
      </c>
      <c r="T78" s="2">
        <v>33</v>
      </c>
      <c r="U78" s="2">
        <v>33</v>
      </c>
      <c r="V78" s="2">
        <v>33</v>
      </c>
      <c r="W78" s="2">
        <v>33</v>
      </c>
      <c r="X78" s="2">
        <v>33</v>
      </c>
      <c r="Y78" s="3">
        <f>S78+T78+U78+V78+W78+X78</f>
        <v>198</v>
      </c>
      <c r="Z78" s="1">
        <v>2023</v>
      </c>
      <c r="AA78" s="112"/>
      <c r="AB78" s="139"/>
      <c r="AC78" s="139"/>
      <c r="AD78" s="64"/>
      <c r="AE78" s="96"/>
      <c r="AF78" s="26"/>
      <c r="AG78" s="26"/>
      <c r="AH78" s="25"/>
      <c r="AI78" s="25"/>
      <c r="AJ78" s="25"/>
      <c r="AK78" s="25"/>
      <c r="AL78" s="25"/>
      <c r="AM78" s="25"/>
      <c r="AN78" s="54"/>
    </row>
    <row r="79" spans="1:40" ht="47.25" hidden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75"/>
      <c r="R79" s="81" t="s">
        <v>138</v>
      </c>
      <c r="S79" s="68">
        <v>4</v>
      </c>
      <c r="T79" s="2">
        <v>4</v>
      </c>
      <c r="U79" s="2">
        <v>4</v>
      </c>
      <c r="V79" s="2">
        <v>4</v>
      </c>
      <c r="W79" s="2">
        <v>4</v>
      </c>
      <c r="X79" s="2">
        <v>4</v>
      </c>
      <c r="Y79" s="3">
        <v>4</v>
      </c>
      <c r="Z79" s="1">
        <v>2023</v>
      </c>
      <c r="AA79" s="112"/>
      <c r="AB79" s="26"/>
      <c r="AC79" s="26"/>
      <c r="AD79" s="64"/>
      <c r="AE79" s="96"/>
      <c r="AF79" s="26"/>
      <c r="AG79" s="26"/>
      <c r="AH79" s="25"/>
      <c r="AI79" s="25"/>
      <c r="AJ79" s="25"/>
      <c r="AK79" s="25"/>
      <c r="AL79" s="25"/>
      <c r="AM79" s="25"/>
      <c r="AN79" s="54"/>
    </row>
    <row r="80" spans="1:40" ht="31.5" hidden="1" x14ac:dyDescent="0.25">
      <c r="A80" s="4" t="s">
        <v>4</v>
      </c>
      <c r="B80" s="4" t="s">
        <v>4</v>
      </c>
      <c r="C80" s="4" t="s">
        <v>5</v>
      </c>
      <c r="D80" s="4" t="s">
        <v>4</v>
      </c>
      <c r="E80" s="4" t="s">
        <v>8</v>
      </c>
      <c r="F80" s="4" t="s">
        <v>4</v>
      </c>
      <c r="G80" s="4" t="s">
        <v>7</v>
      </c>
      <c r="H80" s="4" t="s">
        <v>6</v>
      </c>
      <c r="I80" s="4" t="s">
        <v>5</v>
      </c>
      <c r="J80" s="4" t="s">
        <v>4</v>
      </c>
      <c r="K80" s="4" t="s">
        <v>4</v>
      </c>
      <c r="L80" s="4" t="s">
        <v>6</v>
      </c>
      <c r="M80" s="4" t="s">
        <v>4</v>
      </c>
      <c r="N80" s="4" t="s">
        <v>4</v>
      </c>
      <c r="O80" s="4" t="s">
        <v>4</v>
      </c>
      <c r="P80" s="4" t="s">
        <v>4</v>
      </c>
      <c r="Q80" s="75" t="s">
        <v>4</v>
      </c>
      <c r="R80" s="80" t="s">
        <v>135</v>
      </c>
      <c r="S80" s="66">
        <v>1051.4000000000001</v>
      </c>
      <c r="T80" s="10">
        <v>1051.4000000000001</v>
      </c>
      <c r="U80" s="10">
        <v>1051.4000000000001</v>
      </c>
      <c r="V80" s="10">
        <v>1051.4000000000001</v>
      </c>
      <c r="W80" s="10">
        <v>1051.4000000000001</v>
      </c>
      <c r="X80" s="10">
        <v>1051.4000000000001</v>
      </c>
      <c r="Y80" s="9">
        <f>S80+T80+U80+V80+W80+X80</f>
        <v>6308.4</v>
      </c>
      <c r="Z80" s="8">
        <v>2023</v>
      </c>
      <c r="AA80" s="137"/>
      <c r="AB80" s="133"/>
      <c r="AC80" s="26"/>
      <c r="AD80" s="64"/>
      <c r="AE80" s="96"/>
      <c r="AF80" s="26"/>
      <c r="AG80" s="26"/>
      <c r="AH80" s="25"/>
      <c r="AI80" s="25"/>
      <c r="AJ80" s="25"/>
      <c r="AK80" s="25"/>
      <c r="AL80" s="25"/>
      <c r="AM80" s="25"/>
      <c r="AN80" s="54"/>
    </row>
    <row r="81" spans="1:40" ht="63" hidden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75"/>
      <c r="R81" s="81" t="s">
        <v>137</v>
      </c>
      <c r="S81" s="68">
        <v>8</v>
      </c>
      <c r="T81" s="2">
        <v>8</v>
      </c>
      <c r="U81" s="2">
        <v>8</v>
      </c>
      <c r="V81" s="2">
        <v>8</v>
      </c>
      <c r="W81" s="2">
        <v>8</v>
      </c>
      <c r="X81" s="2">
        <v>8</v>
      </c>
      <c r="Y81" s="3">
        <f>S81+T81+U81+V81+W81+X81</f>
        <v>48</v>
      </c>
      <c r="Z81" s="1">
        <v>2023</v>
      </c>
      <c r="AA81" s="112"/>
      <c r="AB81" s="26"/>
      <c r="AC81" s="26"/>
      <c r="AD81" s="64"/>
      <c r="AE81" s="96"/>
      <c r="AF81" s="26"/>
      <c r="AG81" s="26"/>
      <c r="AH81" s="25"/>
      <c r="AI81" s="25"/>
      <c r="AJ81" s="25"/>
      <c r="AK81" s="25"/>
      <c r="AL81" s="25"/>
      <c r="AM81" s="25"/>
      <c r="AN81" s="54"/>
    </row>
    <row r="82" spans="1:40" s="18" customFormat="1" ht="49.15" hidden="1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75"/>
      <c r="R82" s="81" t="s">
        <v>136</v>
      </c>
      <c r="S82" s="68">
        <v>5</v>
      </c>
      <c r="T82" s="2">
        <v>5</v>
      </c>
      <c r="U82" s="2">
        <v>5</v>
      </c>
      <c r="V82" s="2">
        <v>5</v>
      </c>
      <c r="W82" s="2">
        <v>5</v>
      </c>
      <c r="X82" s="2">
        <v>5</v>
      </c>
      <c r="Y82" s="3">
        <v>5</v>
      </c>
      <c r="Z82" s="1">
        <v>2023</v>
      </c>
      <c r="AA82" s="137"/>
      <c r="AB82" s="133"/>
      <c r="AC82" s="23"/>
      <c r="AD82" s="65"/>
      <c r="AE82" s="97"/>
      <c r="AF82" s="23"/>
      <c r="AG82" s="23"/>
      <c r="AH82" s="22"/>
      <c r="AI82" s="22"/>
      <c r="AJ82" s="22"/>
      <c r="AK82" s="22"/>
      <c r="AL82" s="22"/>
      <c r="AM82" s="22"/>
      <c r="AN82" s="52"/>
    </row>
    <row r="83" spans="1:40" ht="31.5" hidden="1" x14ac:dyDescent="0.25">
      <c r="A83" s="4" t="s">
        <v>4</v>
      </c>
      <c r="B83" s="4" t="s">
        <v>4</v>
      </c>
      <c r="C83" s="4" t="s">
        <v>8</v>
      </c>
      <c r="D83" s="4" t="s">
        <v>4</v>
      </c>
      <c r="E83" s="4" t="s">
        <v>8</v>
      </c>
      <c r="F83" s="4" t="s">
        <v>4</v>
      </c>
      <c r="G83" s="4" t="s">
        <v>7</v>
      </c>
      <c r="H83" s="4" t="s">
        <v>6</v>
      </c>
      <c r="I83" s="4" t="s">
        <v>5</v>
      </c>
      <c r="J83" s="4" t="s">
        <v>4</v>
      </c>
      <c r="K83" s="4" t="s">
        <v>4</v>
      </c>
      <c r="L83" s="4" t="s">
        <v>6</v>
      </c>
      <c r="M83" s="4" t="s">
        <v>4</v>
      </c>
      <c r="N83" s="4" t="s">
        <v>4</v>
      </c>
      <c r="O83" s="4" t="s">
        <v>4</v>
      </c>
      <c r="P83" s="4" t="s">
        <v>4</v>
      </c>
      <c r="Q83" s="75" t="s">
        <v>4</v>
      </c>
      <c r="R83" s="80" t="s">
        <v>135</v>
      </c>
      <c r="S83" s="66">
        <f>1351.9-396.7</f>
        <v>955.2</v>
      </c>
      <c r="T83" s="10">
        <v>1351.9</v>
      </c>
      <c r="U83" s="10">
        <v>1351.9</v>
      </c>
      <c r="V83" s="10">
        <v>1351.9</v>
      </c>
      <c r="W83" s="10">
        <v>1351.9</v>
      </c>
      <c r="X83" s="10">
        <v>1351.9</v>
      </c>
      <c r="Y83" s="9">
        <f>S83+T83+U83+V83+W83+X83</f>
        <v>7714.7000000000007</v>
      </c>
      <c r="Z83" s="8">
        <v>2023</v>
      </c>
      <c r="AA83" s="137"/>
      <c r="AB83" s="133"/>
      <c r="AC83" s="26"/>
      <c r="AD83" s="64"/>
      <c r="AE83" s="96"/>
      <c r="AF83" s="26"/>
      <c r="AG83" s="26"/>
      <c r="AH83" s="25"/>
      <c r="AI83" s="25"/>
      <c r="AJ83" s="25"/>
      <c r="AK83" s="25"/>
      <c r="AL83" s="25"/>
      <c r="AM83" s="25"/>
      <c r="AN83" s="54"/>
    </row>
    <row r="84" spans="1:40" ht="63" hidden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75"/>
      <c r="R84" s="81" t="s">
        <v>134</v>
      </c>
      <c r="S84" s="68">
        <v>20</v>
      </c>
      <c r="T84" s="2">
        <v>19</v>
      </c>
      <c r="U84" s="2">
        <v>19</v>
      </c>
      <c r="V84" s="2">
        <v>20</v>
      </c>
      <c r="W84" s="2">
        <v>19</v>
      </c>
      <c r="X84" s="2">
        <v>19</v>
      </c>
      <c r="Y84" s="3">
        <f>S84+T84+U84+V84+W84+X84</f>
        <v>116</v>
      </c>
      <c r="Z84" s="1">
        <v>2023</v>
      </c>
      <c r="AA84" s="137"/>
      <c r="AB84" s="133"/>
      <c r="AC84" s="26"/>
      <c r="AD84" s="64"/>
      <c r="AE84" s="96"/>
      <c r="AF84" s="26"/>
      <c r="AG84" s="26"/>
      <c r="AH84" s="25"/>
      <c r="AI84" s="25"/>
      <c r="AJ84" s="25"/>
      <c r="AK84" s="25"/>
      <c r="AL84" s="25"/>
      <c r="AM84" s="25"/>
      <c r="AN84" s="54"/>
    </row>
    <row r="85" spans="1:40" ht="47.25" hidden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75"/>
      <c r="R85" s="81" t="s">
        <v>133</v>
      </c>
      <c r="S85" s="68">
        <v>5</v>
      </c>
      <c r="T85" s="2">
        <v>5</v>
      </c>
      <c r="U85" s="2">
        <v>5</v>
      </c>
      <c r="V85" s="2">
        <v>5</v>
      </c>
      <c r="W85" s="2">
        <v>5</v>
      </c>
      <c r="X85" s="2">
        <v>5</v>
      </c>
      <c r="Y85" s="3">
        <v>5</v>
      </c>
      <c r="Z85" s="1">
        <v>2023</v>
      </c>
      <c r="AA85" s="143"/>
      <c r="AB85" s="145"/>
      <c r="AC85" s="26"/>
      <c r="AD85" s="64"/>
      <c r="AE85" s="96"/>
      <c r="AF85" s="26"/>
      <c r="AG85" s="26"/>
      <c r="AH85" s="25"/>
      <c r="AI85" s="25"/>
      <c r="AJ85" s="25"/>
      <c r="AK85" s="25"/>
      <c r="AL85" s="25"/>
      <c r="AM85" s="25"/>
      <c r="AN85" s="54"/>
    </row>
    <row r="86" spans="1:40" ht="31.5" hidden="1" x14ac:dyDescent="0.25">
      <c r="A86" s="4" t="s">
        <v>4</v>
      </c>
      <c r="B86" s="4" t="s">
        <v>4</v>
      </c>
      <c r="C86" s="4" t="s">
        <v>23</v>
      </c>
      <c r="D86" s="4" t="s">
        <v>4</v>
      </c>
      <c r="E86" s="4" t="s">
        <v>8</v>
      </c>
      <c r="F86" s="4" t="s">
        <v>4</v>
      </c>
      <c r="G86" s="4" t="s">
        <v>7</v>
      </c>
      <c r="H86" s="4" t="s">
        <v>6</v>
      </c>
      <c r="I86" s="4" t="s">
        <v>5</v>
      </c>
      <c r="J86" s="4" t="s">
        <v>4</v>
      </c>
      <c r="K86" s="4" t="s">
        <v>4</v>
      </c>
      <c r="L86" s="4" t="s">
        <v>6</v>
      </c>
      <c r="M86" s="4" t="s">
        <v>4</v>
      </c>
      <c r="N86" s="4" t="s">
        <v>4</v>
      </c>
      <c r="O86" s="4" t="s">
        <v>4</v>
      </c>
      <c r="P86" s="4" t="s">
        <v>4</v>
      </c>
      <c r="Q86" s="75" t="s">
        <v>4</v>
      </c>
      <c r="R86" s="80" t="s">
        <v>130</v>
      </c>
      <c r="S86" s="66">
        <f>4141.3-300-1489</f>
        <v>2352.3000000000002</v>
      </c>
      <c r="T86" s="10">
        <v>4141.3</v>
      </c>
      <c r="U86" s="10">
        <v>4141.3</v>
      </c>
      <c r="V86" s="10">
        <v>4141.3</v>
      </c>
      <c r="W86" s="10">
        <v>4141.3</v>
      </c>
      <c r="X86" s="10">
        <v>4141.3</v>
      </c>
      <c r="Y86" s="9">
        <f>S86+T86+U86+V86+W86+X86</f>
        <v>23058.799999999999</v>
      </c>
      <c r="Z86" s="8">
        <v>2023</v>
      </c>
      <c r="AA86" s="112"/>
      <c r="AB86" s="26"/>
      <c r="AC86" s="26"/>
      <c r="AD86" s="64"/>
      <c r="AE86" s="96"/>
      <c r="AF86" s="26"/>
      <c r="AG86" s="26"/>
      <c r="AH86" s="25"/>
      <c r="AI86" s="25"/>
      <c r="AJ86" s="25"/>
      <c r="AK86" s="25"/>
      <c r="AL86" s="25"/>
      <c r="AM86" s="25"/>
      <c r="AN86" s="54"/>
    </row>
    <row r="87" spans="1:40" ht="63" hidden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75"/>
      <c r="R87" s="81" t="s">
        <v>132</v>
      </c>
      <c r="S87" s="68">
        <v>122</v>
      </c>
      <c r="T87" s="2">
        <v>122</v>
      </c>
      <c r="U87" s="2">
        <v>122</v>
      </c>
      <c r="V87" s="2">
        <v>122</v>
      </c>
      <c r="W87" s="2">
        <v>122</v>
      </c>
      <c r="X87" s="2">
        <v>122</v>
      </c>
      <c r="Y87" s="3">
        <f>S87+T87+U87+V87+W87+X87</f>
        <v>732</v>
      </c>
      <c r="Z87" s="1">
        <v>2023</v>
      </c>
      <c r="AA87" s="112"/>
      <c r="AB87" s="26"/>
      <c r="AC87" s="26"/>
      <c r="AD87" s="64"/>
      <c r="AE87" s="96"/>
      <c r="AF87" s="26"/>
      <c r="AG87" s="26"/>
      <c r="AH87" s="25"/>
      <c r="AI87" s="25"/>
      <c r="AJ87" s="25"/>
      <c r="AK87" s="25"/>
      <c r="AL87" s="25"/>
      <c r="AM87" s="25"/>
      <c r="AN87" s="54"/>
    </row>
    <row r="88" spans="1:40" ht="47.25" hidden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75"/>
      <c r="R88" s="81" t="s">
        <v>131</v>
      </c>
      <c r="S88" s="68">
        <v>3</v>
      </c>
      <c r="T88" s="2">
        <v>3</v>
      </c>
      <c r="U88" s="2">
        <v>3</v>
      </c>
      <c r="V88" s="2">
        <v>3</v>
      </c>
      <c r="W88" s="2">
        <v>3</v>
      </c>
      <c r="X88" s="2">
        <v>3</v>
      </c>
      <c r="Y88" s="3">
        <v>3</v>
      </c>
      <c r="Z88" s="1">
        <v>2023</v>
      </c>
      <c r="AA88" s="137"/>
      <c r="AB88" s="133"/>
      <c r="AC88" s="26"/>
      <c r="AD88" s="64"/>
      <c r="AE88" s="96"/>
      <c r="AF88" s="26"/>
      <c r="AG88" s="26"/>
      <c r="AH88" s="25"/>
      <c r="AI88" s="25"/>
      <c r="AJ88" s="25"/>
      <c r="AK88" s="25"/>
      <c r="AL88" s="25"/>
      <c r="AM88" s="25"/>
      <c r="AN88" s="54"/>
    </row>
    <row r="89" spans="1:40" ht="31.5" hidden="1" x14ac:dyDescent="0.25">
      <c r="A89" s="4" t="s">
        <v>4</v>
      </c>
      <c r="B89" s="4" t="s">
        <v>6</v>
      </c>
      <c r="C89" s="4" t="s">
        <v>5</v>
      </c>
      <c r="D89" s="4" t="s">
        <v>4</v>
      </c>
      <c r="E89" s="4" t="s">
        <v>8</v>
      </c>
      <c r="F89" s="4" t="s">
        <v>4</v>
      </c>
      <c r="G89" s="4" t="s">
        <v>7</v>
      </c>
      <c r="H89" s="4" t="s">
        <v>6</v>
      </c>
      <c r="I89" s="4" t="s">
        <v>5</v>
      </c>
      <c r="J89" s="4" t="s">
        <v>4</v>
      </c>
      <c r="K89" s="4" t="s">
        <v>4</v>
      </c>
      <c r="L89" s="4" t="s">
        <v>6</v>
      </c>
      <c r="M89" s="4" t="s">
        <v>4</v>
      </c>
      <c r="N89" s="4" t="s">
        <v>4</v>
      </c>
      <c r="O89" s="4" t="s">
        <v>4</v>
      </c>
      <c r="P89" s="4" t="s">
        <v>4</v>
      </c>
      <c r="Q89" s="75" t="s">
        <v>4</v>
      </c>
      <c r="R89" s="80" t="s">
        <v>130</v>
      </c>
      <c r="S89" s="66">
        <f>236-236</f>
        <v>0</v>
      </c>
      <c r="T89" s="10">
        <v>236</v>
      </c>
      <c r="U89" s="10">
        <v>236</v>
      </c>
      <c r="V89" s="10">
        <v>236</v>
      </c>
      <c r="W89" s="10">
        <v>236</v>
      </c>
      <c r="X89" s="10">
        <v>236</v>
      </c>
      <c r="Y89" s="9">
        <f>S89+T89+U89+V89+W89+X89</f>
        <v>1180</v>
      </c>
      <c r="Z89" s="8">
        <v>2023</v>
      </c>
      <c r="AA89" s="137"/>
      <c r="AB89" s="133"/>
      <c r="AC89" s="26"/>
      <c r="AD89" s="64"/>
      <c r="AE89" s="96"/>
      <c r="AF89" s="26"/>
      <c r="AG89" s="26"/>
      <c r="AH89" s="25"/>
      <c r="AI89" s="25"/>
      <c r="AJ89" s="25"/>
      <c r="AK89" s="25"/>
      <c r="AL89" s="25"/>
      <c r="AM89" s="25"/>
      <c r="AN89" s="54"/>
    </row>
    <row r="90" spans="1:40" ht="63" hidden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75"/>
      <c r="R90" s="81" t="s">
        <v>129</v>
      </c>
      <c r="S90" s="68">
        <v>0</v>
      </c>
      <c r="T90" s="2">
        <v>16</v>
      </c>
      <c r="U90" s="2">
        <v>16</v>
      </c>
      <c r="V90" s="2">
        <v>16</v>
      </c>
      <c r="W90" s="2">
        <v>16</v>
      </c>
      <c r="X90" s="2">
        <v>16</v>
      </c>
      <c r="Y90" s="3">
        <f>S90+T90+U90+V90+W90+X90</f>
        <v>80</v>
      </c>
      <c r="Z90" s="1">
        <v>2023</v>
      </c>
      <c r="AA90" s="137"/>
      <c r="AB90" s="133"/>
      <c r="AC90" s="26"/>
      <c r="AD90" s="64"/>
      <c r="AE90" s="96"/>
      <c r="AF90" s="26"/>
      <c r="AG90" s="26"/>
      <c r="AH90" s="25"/>
      <c r="AI90" s="25"/>
      <c r="AJ90" s="25"/>
      <c r="AK90" s="25"/>
      <c r="AL90" s="25"/>
      <c r="AM90" s="25"/>
      <c r="AN90" s="54"/>
    </row>
    <row r="91" spans="1:40" ht="31.5" hidden="1" x14ac:dyDescent="0.25">
      <c r="A91" s="4" t="s">
        <v>4</v>
      </c>
      <c r="B91" s="4" t="s">
        <v>6</v>
      </c>
      <c r="C91" s="4" t="s">
        <v>16</v>
      </c>
      <c r="D91" s="4" t="s">
        <v>4</v>
      </c>
      <c r="E91" s="4" t="s">
        <v>8</v>
      </c>
      <c r="F91" s="4" t="s">
        <v>4</v>
      </c>
      <c r="G91" s="4" t="s">
        <v>7</v>
      </c>
      <c r="H91" s="4" t="s">
        <v>6</v>
      </c>
      <c r="I91" s="4" t="s">
        <v>5</v>
      </c>
      <c r="J91" s="4" t="s">
        <v>4</v>
      </c>
      <c r="K91" s="4" t="s">
        <v>4</v>
      </c>
      <c r="L91" s="4" t="s">
        <v>6</v>
      </c>
      <c r="M91" s="4" t="s">
        <v>4</v>
      </c>
      <c r="N91" s="4" t="s">
        <v>4</v>
      </c>
      <c r="O91" s="4" t="s">
        <v>4</v>
      </c>
      <c r="P91" s="4" t="s">
        <v>4</v>
      </c>
      <c r="Q91" s="75" t="s">
        <v>4</v>
      </c>
      <c r="R91" s="111" t="s">
        <v>128</v>
      </c>
      <c r="S91" s="66">
        <v>99204.4</v>
      </c>
      <c r="T91" s="10">
        <v>83471.8</v>
      </c>
      <c r="U91" s="10">
        <v>83471.8</v>
      </c>
      <c r="V91" s="10">
        <v>83471.8</v>
      </c>
      <c r="W91" s="10">
        <v>83471.8</v>
      </c>
      <c r="X91" s="10">
        <v>83471.8</v>
      </c>
      <c r="Y91" s="9">
        <f>S91+T91+U91+V91+W91+X91</f>
        <v>516563.39999999997</v>
      </c>
      <c r="Z91" s="8">
        <v>2023</v>
      </c>
      <c r="AA91" s="137"/>
      <c r="AB91" s="133"/>
      <c r="AC91" s="26"/>
      <c r="AD91" s="64"/>
      <c r="AE91" s="96"/>
      <c r="AF91" s="26"/>
      <c r="AG91" s="26"/>
      <c r="AH91" s="25"/>
      <c r="AI91" s="25"/>
      <c r="AJ91" s="25"/>
      <c r="AK91" s="25"/>
      <c r="AL91" s="25"/>
      <c r="AM91" s="25"/>
      <c r="AN91" s="54"/>
    </row>
    <row r="92" spans="1:40" ht="49.5" hidden="1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75"/>
      <c r="R92" s="81" t="s">
        <v>127</v>
      </c>
      <c r="S92" s="68">
        <v>21452</v>
      </c>
      <c r="T92" s="2">
        <v>21271</v>
      </c>
      <c r="U92" s="2">
        <v>21271</v>
      </c>
      <c r="V92" s="2">
        <v>21271</v>
      </c>
      <c r="W92" s="2">
        <v>21271</v>
      </c>
      <c r="X92" s="2">
        <v>21271</v>
      </c>
      <c r="Y92" s="3">
        <v>21271</v>
      </c>
      <c r="Z92" s="1">
        <v>2023</v>
      </c>
      <c r="AA92" s="137"/>
      <c r="AB92" s="133"/>
      <c r="AC92" s="133"/>
      <c r="AD92" s="64"/>
      <c r="AE92" s="96"/>
      <c r="AF92" s="26"/>
      <c r="AG92" s="26"/>
      <c r="AH92" s="25"/>
      <c r="AI92" s="25"/>
      <c r="AJ92" s="25"/>
      <c r="AK92" s="25"/>
      <c r="AL92" s="25"/>
      <c r="AM92" s="25"/>
      <c r="AN92" s="54"/>
    </row>
    <row r="93" spans="1:40" ht="46.9" hidden="1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75"/>
      <c r="R93" s="81" t="s">
        <v>126</v>
      </c>
      <c r="S93" s="66">
        <v>95</v>
      </c>
      <c r="T93" s="10">
        <v>95</v>
      </c>
      <c r="U93" s="10">
        <v>95</v>
      </c>
      <c r="V93" s="10">
        <v>95</v>
      </c>
      <c r="W93" s="10">
        <v>95</v>
      </c>
      <c r="X93" s="10">
        <v>95</v>
      </c>
      <c r="Y93" s="9">
        <v>95</v>
      </c>
      <c r="Z93" s="1">
        <v>2023</v>
      </c>
      <c r="AA93" s="112"/>
      <c r="AB93" s="26"/>
      <c r="AC93" s="26"/>
      <c r="AD93" s="64"/>
      <c r="AE93" s="96"/>
      <c r="AF93" s="26"/>
      <c r="AG93" s="26"/>
      <c r="AH93" s="25"/>
      <c r="AI93" s="25"/>
      <c r="AJ93" s="25"/>
      <c r="AK93" s="25"/>
      <c r="AL93" s="25"/>
      <c r="AM93" s="25"/>
      <c r="AN93" s="54"/>
    </row>
    <row r="94" spans="1:40" ht="47.25" hidden="1" x14ac:dyDescent="0.25">
      <c r="A94" s="4"/>
      <c r="B94" s="4"/>
      <c r="C94" s="4"/>
      <c r="D94" s="4" t="s">
        <v>4</v>
      </c>
      <c r="E94" s="4" t="s">
        <v>8</v>
      </c>
      <c r="F94" s="4" t="s">
        <v>4</v>
      </c>
      <c r="G94" s="4" t="s">
        <v>7</v>
      </c>
      <c r="H94" s="4" t="s">
        <v>6</v>
      </c>
      <c r="I94" s="4" t="s">
        <v>5</v>
      </c>
      <c r="J94" s="4" t="s">
        <v>4</v>
      </c>
      <c r="K94" s="4" t="s">
        <v>4</v>
      </c>
      <c r="L94" s="4" t="s">
        <v>6</v>
      </c>
      <c r="M94" s="4" t="s">
        <v>4</v>
      </c>
      <c r="N94" s="4" t="s">
        <v>4</v>
      </c>
      <c r="O94" s="4" t="s">
        <v>4</v>
      </c>
      <c r="P94" s="4" t="s">
        <v>4</v>
      </c>
      <c r="Q94" s="75" t="s">
        <v>4</v>
      </c>
      <c r="R94" s="81" t="s">
        <v>125</v>
      </c>
      <c r="S94" s="66">
        <f t="shared" ref="S94:X95" si="18">S96+S98+S100+S102</f>
        <v>2081</v>
      </c>
      <c r="T94" s="10">
        <f t="shared" si="18"/>
        <v>766.5</v>
      </c>
      <c r="U94" s="10">
        <f t="shared" si="18"/>
        <v>766.5</v>
      </c>
      <c r="V94" s="10">
        <f t="shared" si="18"/>
        <v>766.5</v>
      </c>
      <c r="W94" s="10">
        <f t="shared" si="18"/>
        <v>766.5</v>
      </c>
      <c r="X94" s="10">
        <f t="shared" si="18"/>
        <v>766.5</v>
      </c>
      <c r="Y94" s="9">
        <f t="shared" ref="Y94:Y103" si="19">S94+T94+U94+V94+W94+X94</f>
        <v>5913.5</v>
      </c>
      <c r="Z94" s="8">
        <v>2023</v>
      </c>
      <c r="AA94" s="112"/>
      <c r="AB94" s="26"/>
      <c r="AC94" s="26"/>
      <c r="AD94" s="64"/>
      <c r="AE94" s="96"/>
      <c r="AF94" s="26"/>
      <c r="AG94" s="26"/>
      <c r="AH94" s="25"/>
      <c r="AI94" s="25"/>
      <c r="AJ94" s="25"/>
      <c r="AK94" s="25"/>
      <c r="AL94" s="25"/>
      <c r="AM94" s="25"/>
      <c r="AN94" s="54"/>
    </row>
    <row r="95" spans="1:40" ht="47.25" hidden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75"/>
      <c r="R95" s="81" t="s">
        <v>124</v>
      </c>
      <c r="S95" s="68">
        <f t="shared" si="18"/>
        <v>63</v>
      </c>
      <c r="T95" s="2">
        <f t="shared" si="18"/>
        <v>33</v>
      </c>
      <c r="U95" s="2">
        <f t="shared" si="18"/>
        <v>33</v>
      </c>
      <c r="V95" s="2">
        <f t="shared" si="18"/>
        <v>33</v>
      </c>
      <c r="W95" s="2">
        <f t="shared" si="18"/>
        <v>33</v>
      </c>
      <c r="X95" s="2">
        <f t="shared" si="18"/>
        <v>33</v>
      </c>
      <c r="Y95" s="2">
        <f t="shared" si="19"/>
        <v>228</v>
      </c>
      <c r="Z95" s="1">
        <v>2023</v>
      </c>
      <c r="AA95" s="137"/>
      <c r="AB95" s="133"/>
      <c r="AC95" s="26"/>
      <c r="AD95" s="64"/>
      <c r="AE95" s="96"/>
      <c r="AF95" s="26"/>
      <c r="AG95" s="26"/>
      <c r="AH95" s="25"/>
      <c r="AI95" s="25"/>
      <c r="AJ95" s="25"/>
      <c r="AK95" s="25"/>
      <c r="AL95" s="25"/>
      <c r="AM95" s="25"/>
      <c r="AN95" s="54"/>
    </row>
    <row r="96" spans="1:40" ht="47.25" hidden="1" x14ac:dyDescent="0.25">
      <c r="A96" s="4" t="s">
        <v>4</v>
      </c>
      <c r="B96" s="4" t="s">
        <v>4</v>
      </c>
      <c r="C96" s="4" t="s">
        <v>7</v>
      </c>
      <c r="D96" s="4" t="s">
        <v>4</v>
      </c>
      <c r="E96" s="4" t="s">
        <v>8</v>
      </c>
      <c r="F96" s="4" t="s">
        <v>4</v>
      </c>
      <c r="G96" s="4" t="s">
        <v>7</v>
      </c>
      <c r="H96" s="4" t="s">
        <v>6</v>
      </c>
      <c r="I96" s="4" t="s">
        <v>5</v>
      </c>
      <c r="J96" s="4" t="s">
        <v>4</v>
      </c>
      <c r="K96" s="4" t="s">
        <v>4</v>
      </c>
      <c r="L96" s="4" t="s">
        <v>6</v>
      </c>
      <c r="M96" s="4" t="s">
        <v>4</v>
      </c>
      <c r="N96" s="4" t="s">
        <v>4</v>
      </c>
      <c r="O96" s="4" t="s">
        <v>4</v>
      </c>
      <c r="P96" s="4" t="s">
        <v>4</v>
      </c>
      <c r="Q96" s="75" t="s">
        <v>4</v>
      </c>
      <c r="R96" s="80" t="s">
        <v>121</v>
      </c>
      <c r="S96" s="66">
        <v>92</v>
      </c>
      <c r="T96" s="10">
        <v>92</v>
      </c>
      <c r="U96" s="10">
        <v>92</v>
      </c>
      <c r="V96" s="10">
        <v>92</v>
      </c>
      <c r="W96" s="10">
        <v>92</v>
      </c>
      <c r="X96" s="10">
        <v>92</v>
      </c>
      <c r="Y96" s="9">
        <f t="shared" si="19"/>
        <v>552</v>
      </c>
      <c r="Z96" s="8">
        <v>2023</v>
      </c>
      <c r="AA96" s="112"/>
      <c r="AB96" s="26"/>
      <c r="AC96" s="26"/>
      <c r="AD96" s="64"/>
      <c r="AE96" s="96"/>
      <c r="AF96" s="26"/>
      <c r="AG96" s="26"/>
      <c r="AH96" s="25"/>
      <c r="AI96" s="25"/>
      <c r="AJ96" s="25"/>
      <c r="AK96" s="25"/>
      <c r="AL96" s="25"/>
      <c r="AM96" s="25"/>
      <c r="AN96" s="54"/>
    </row>
    <row r="97" spans="1:40" ht="48.6" hidden="1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75"/>
      <c r="R97" s="83" t="s">
        <v>123</v>
      </c>
      <c r="S97" s="68">
        <v>4</v>
      </c>
      <c r="T97" s="2">
        <v>3</v>
      </c>
      <c r="U97" s="2">
        <v>3</v>
      </c>
      <c r="V97" s="2">
        <v>3</v>
      </c>
      <c r="W97" s="2">
        <v>3</v>
      </c>
      <c r="X97" s="2">
        <v>3</v>
      </c>
      <c r="Y97" s="3">
        <f t="shared" si="19"/>
        <v>19</v>
      </c>
      <c r="Z97" s="1">
        <v>2023</v>
      </c>
      <c r="AA97" s="143"/>
      <c r="AB97" s="133"/>
      <c r="AC97" s="26"/>
      <c r="AD97" s="64"/>
      <c r="AE97" s="96"/>
      <c r="AF97" s="26"/>
      <c r="AG97" s="26"/>
      <c r="AH97" s="25"/>
      <c r="AI97" s="25"/>
      <c r="AJ97" s="25"/>
      <c r="AK97" s="25"/>
      <c r="AL97" s="25"/>
      <c r="AM97" s="25"/>
      <c r="AN97" s="54"/>
    </row>
    <row r="98" spans="1:40" ht="47.25" hidden="1" x14ac:dyDescent="0.25">
      <c r="A98" s="4" t="s">
        <v>4</v>
      </c>
      <c r="B98" s="4" t="s">
        <v>4</v>
      </c>
      <c r="C98" s="4" t="s">
        <v>5</v>
      </c>
      <c r="D98" s="4" t="s">
        <v>4</v>
      </c>
      <c r="E98" s="4" t="s">
        <v>8</v>
      </c>
      <c r="F98" s="4" t="s">
        <v>4</v>
      </c>
      <c r="G98" s="4" t="s">
        <v>7</v>
      </c>
      <c r="H98" s="4" t="s">
        <v>6</v>
      </c>
      <c r="I98" s="4" t="s">
        <v>5</v>
      </c>
      <c r="J98" s="4" t="s">
        <v>4</v>
      </c>
      <c r="K98" s="4" t="s">
        <v>4</v>
      </c>
      <c r="L98" s="4" t="s">
        <v>6</v>
      </c>
      <c r="M98" s="4" t="s">
        <v>4</v>
      </c>
      <c r="N98" s="4" t="s">
        <v>4</v>
      </c>
      <c r="O98" s="4" t="s">
        <v>4</v>
      </c>
      <c r="P98" s="4" t="s">
        <v>4</v>
      </c>
      <c r="Q98" s="75" t="s">
        <v>4</v>
      </c>
      <c r="R98" s="80" t="s">
        <v>121</v>
      </c>
      <c r="S98" s="66">
        <f>1135.8-126</f>
        <v>1009.8</v>
      </c>
      <c r="T98" s="10">
        <v>92</v>
      </c>
      <c r="U98" s="10">
        <v>92</v>
      </c>
      <c r="V98" s="10">
        <v>92</v>
      </c>
      <c r="W98" s="10">
        <v>92</v>
      </c>
      <c r="X98" s="10">
        <v>92</v>
      </c>
      <c r="Y98" s="9">
        <f t="shared" si="19"/>
        <v>1469.8</v>
      </c>
      <c r="Z98" s="8">
        <v>2023</v>
      </c>
      <c r="AA98" s="143"/>
      <c r="AB98" s="145"/>
      <c r="AC98" s="26"/>
      <c r="AD98" s="64"/>
      <c r="AE98" s="96"/>
      <c r="AF98" s="26"/>
      <c r="AG98" s="26"/>
      <c r="AH98" s="25"/>
      <c r="AI98" s="25"/>
      <c r="AJ98" s="25"/>
      <c r="AK98" s="25"/>
      <c r="AL98" s="25"/>
      <c r="AM98" s="25"/>
      <c r="AN98" s="54"/>
    </row>
    <row r="99" spans="1:40" ht="48" hidden="1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75"/>
      <c r="R99" s="81" t="s">
        <v>122</v>
      </c>
      <c r="S99" s="68">
        <v>32</v>
      </c>
      <c r="T99" s="2">
        <v>10</v>
      </c>
      <c r="U99" s="2">
        <v>10</v>
      </c>
      <c r="V99" s="2">
        <v>10</v>
      </c>
      <c r="W99" s="2">
        <v>10</v>
      </c>
      <c r="X99" s="2">
        <v>10</v>
      </c>
      <c r="Y99" s="3">
        <f t="shared" si="19"/>
        <v>82</v>
      </c>
      <c r="Z99" s="1">
        <v>2023</v>
      </c>
      <c r="AA99" s="137"/>
      <c r="AB99" s="133"/>
      <c r="AC99" s="26"/>
      <c r="AD99" s="64"/>
      <c r="AE99" s="96"/>
      <c r="AF99" s="26"/>
      <c r="AG99" s="26"/>
      <c r="AH99" s="25"/>
      <c r="AI99" s="25"/>
      <c r="AJ99" s="25"/>
      <c r="AK99" s="25"/>
      <c r="AL99" s="25"/>
      <c r="AM99" s="25"/>
      <c r="AN99" s="54"/>
    </row>
    <row r="100" spans="1:40" ht="47.25" hidden="1" x14ac:dyDescent="0.25">
      <c r="A100" s="4" t="s">
        <v>4</v>
      </c>
      <c r="B100" s="4" t="s">
        <v>4</v>
      </c>
      <c r="C100" s="4" t="s">
        <v>8</v>
      </c>
      <c r="D100" s="4" t="s">
        <v>4</v>
      </c>
      <c r="E100" s="4" t="s">
        <v>8</v>
      </c>
      <c r="F100" s="4" t="s">
        <v>4</v>
      </c>
      <c r="G100" s="4" t="s">
        <v>7</v>
      </c>
      <c r="H100" s="4" t="s">
        <v>6</v>
      </c>
      <c r="I100" s="4" t="s">
        <v>5</v>
      </c>
      <c r="J100" s="4" t="s">
        <v>4</v>
      </c>
      <c r="K100" s="4" t="s">
        <v>4</v>
      </c>
      <c r="L100" s="4" t="s">
        <v>6</v>
      </c>
      <c r="M100" s="4" t="s">
        <v>4</v>
      </c>
      <c r="N100" s="4" t="s">
        <v>4</v>
      </c>
      <c r="O100" s="4" t="s">
        <v>4</v>
      </c>
      <c r="P100" s="4" t="s">
        <v>4</v>
      </c>
      <c r="Q100" s="75" t="s">
        <v>4</v>
      </c>
      <c r="R100" s="80" t="s">
        <v>121</v>
      </c>
      <c r="S100" s="66">
        <f>429.2+396.7</f>
        <v>825.9</v>
      </c>
      <c r="T100" s="10">
        <v>429.2</v>
      </c>
      <c r="U100" s="10">
        <v>429.2</v>
      </c>
      <c r="V100" s="10">
        <v>429.2</v>
      </c>
      <c r="W100" s="10">
        <v>429.2</v>
      </c>
      <c r="X100" s="10">
        <v>429.2</v>
      </c>
      <c r="Y100" s="9">
        <f t="shared" si="19"/>
        <v>2971.8999999999996</v>
      </c>
      <c r="Z100" s="8">
        <v>2023</v>
      </c>
      <c r="AA100" s="112"/>
      <c r="AB100" s="26"/>
      <c r="AC100" s="26"/>
      <c r="AD100" s="64"/>
      <c r="AE100" s="96"/>
      <c r="AF100" s="26"/>
      <c r="AG100" s="26"/>
      <c r="AH100" s="25"/>
      <c r="AI100" s="25"/>
      <c r="AJ100" s="25"/>
      <c r="AK100" s="25"/>
      <c r="AL100" s="25"/>
      <c r="AM100" s="25"/>
      <c r="AN100" s="54"/>
    </row>
    <row r="101" spans="1:40" ht="48.6" hidden="1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75"/>
      <c r="R101" s="81" t="s">
        <v>120</v>
      </c>
      <c r="S101" s="68">
        <v>17</v>
      </c>
      <c r="T101" s="2">
        <v>12</v>
      </c>
      <c r="U101" s="2">
        <v>12</v>
      </c>
      <c r="V101" s="2">
        <v>12</v>
      </c>
      <c r="W101" s="2">
        <v>12</v>
      </c>
      <c r="X101" s="2">
        <v>12</v>
      </c>
      <c r="Y101" s="3">
        <f t="shared" si="19"/>
        <v>77</v>
      </c>
      <c r="Z101" s="1">
        <v>2023</v>
      </c>
      <c r="AA101" s="137"/>
      <c r="AB101" s="133"/>
      <c r="AC101" s="26"/>
      <c r="AD101" s="64"/>
      <c r="AE101" s="96"/>
      <c r="AF101" s="26"/>
      <c r="AG101" s="26"/>
      <c r="AH101" s="25"/>
      <c r="AI101" s="25"/>
      <c r="AJ101" s="25"/>
      <c r="AK101" s="25"/>
      <c r="AL101" s="25"/>
      <c r="AM101" s="25"/>
      <c r="AN101" s="54"/>
    </row>
    <row r="102" spans="1:40" ht="47.25" hidden="1" x14ac:dyDescent="0.25">
      <c r="A102" s="4" t="s">
        <v>4</v>
      </c>
      <c r="B102" s="4" t="s">
        <v>4</v>
      </c>
      <c r="C102" s="4" t="s">
        <v>23</v>
      </c>
      <c r="D102" s="4" t="s">
        <v>4</v>
      </c>
      <c r="E102" s="4" t="s">
        <v>8</v>
      </c>
      <c r="F102" s="4" t="s">
        <v>4</v>
      </c>
      <c r="G102" s="4" t="s">
        <v>7</v>
      </c>
      <c r="H102" s="4" t="s">
        <v>6</v>
      </c>
      <c r="I102" s="4" t="s">
        <v>5</v>
      </c>
      <c r="J102" s="4" t="s">
        <v>4</v>
      </c>
      <c r="K102" s="4" t="s">
        <v>4</v>
      </c>
      <c r="L102" s="4" t="s">
        <v>6</v>
      </c>
      <c r="M102" s="4" t="s">
        <v>4</v>
      </c>
      <c r="N102" s="4" t="s">
        <v>4</v>
      </c>
      <c r="O102" s="4" t="s">
        <v>4</v>
      </c>
      <c r="P102" s="4" t="s">
        <v>4</v>
      </c>
      <c r="Q102" s="75" t="s">
        <v>4</v>
      </c>
      <c r="R102" s="80" t="s">
        <v>119</v>
      </c>
      <c r="S102" s="66">
        <v>153.30000000000001</v>
      </c>
      <c r="T102" s="10">
        <v>153.30000000000001</v>
      </c>
      <c r="U102" s="10">
        <v>153.30000000000001</v>
      </c>
      <c r="V102" s="10">
        <v>153.30000000000001</v>
      </c>
      <c r="W102" s="10">
        <v>153.30000000000001</v>
      </c>
      <c r="X102" s="10">
        <v>153.30000000000001</v>
      </c>
      <c r="Y102" s="9">
        <f t="shared" si="19"/>
        <v>919.8</v>
      </c>
      <c r="Z102" s="8">
        <v>2023</v>
      </c>
      <c r="AA102" s="112"/>
      <c r="AB102" s="26"/>
      <c r="AC102" s="26"/>
      <c r="AD102" s="64"/>
      <c r="AE102" s="96"/>
      <c r="AF102" s="26"/>
      <c r="AG102" s="26"/>
      <c r="AH102" s="25"/>
      <c r="AI102" s="25"/>
      <c r="AJ102" s="25"/>
      <c r="AK102" s="25"/>
      <c r="AL102" s="25"/>
      <c r="AM102" s="25"/>
      <c r="AN102" s="54"/>
    </row>
    <row r="103" spans="1:40" ht="50.45" hidden="1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75"/>
      <c r="R103" s="81" t="s">
        <v>118</v>
      </c>
      <c r="S103" s="68">
        <v>10</v>
      </c>
      <c r="T103" s="2">
        <v>8</v>
      </c>
      <c r="U103" s="2">
        <v>8</v>
      </c>
      <c r="V103" s="2">
        <v>8</v>
      </c>
      <c r="W103" s="2">
        <v>8</v>
      </c>
      <c r="X103" s="2">
        <v>8</v>
      </c>
      <c r="Y103" s="3">
        <f t="shared" si="19"/>
        <v>50</v>
      </c>
      <c r="Z103" s="1">
        <v>2023</v>
      </c>
      <c r="AA103" s="112"/>
      <c r="AB103" s="26"/>
      <c r="AC103" s="26"/>
      <c r="AD103" s="64"/>
      <c r="AE103" s="96"/>
      <c r="AF103" s="26"/>
      <c r="AG103" s="26"/>
      <c r="AH103" s="25"/>
      <c r="AI103" s="25"/>
      <c r="AJ103" s="25"/>
      <c r="AK103" s="25"/>
      <c r="AL103" s="25"/>
      <c r="AM103" s="25"/>
      <c r="AN103" s="54"/>
    </row>
    <row r="104" spans="1:40" ht="31.5" hidden="1" x14ac:dyDescent="0.25">
      <c r="A104" s="4" t="s">
        <v>4</v>
      </c>
      <c r="B104" s="4" t="s">
        <v>6</v>
      </c>
      <c r="C104" s="4" t="s">
        <v>16</v>
      </c>
      <c r="D104" s="4" t="s">
        <v>4</v>
      </c>
      <c r="E104" s="4" t="s">
        <v>8</v>
      </c>
      <c r="F104" s="4" t="s">
        <v>4</v>
      </c>
      <c r="G104" s="4" t="s">
        <v>7</v>
      </c>
      <c r="H104" s="4" t="s">
        <v>6</v>
      </c>
      <c r="I104" s="4" t="s">
        <v>5</v>
      </c>
      <c r="J104" s="4" t="s">
        <v>4</v>
      </c>
      <c r="K104" s="4" t="s">
        <v>4</v>
      </c>
      <c r="L104" s="4" t="s">
        <v>6</v>
      </c>
      <c r="M104" s="4" t="s">
        <v>4</v>
      </c>
      <c r="N104" s="4" t="s">
        <v>4</v>
      </c>
      <c r="O104" s="4" t="s">
        <v>4</v>
      </c>
      <c r="P104" s="4" t="s">
        <v>4</v>
      </c>
      <c r="Q104" s="75" t="s">
        <v>4</v>
      </c>
      <c r="R104" s="117" t="s">
        <v>117</v>
      </c>
      <c r="S104" s="66">
        <f>2300+20572</f>
        <v>22872</v>
      </c>
      <c r="T104" s="10">
        <v>2300</v>
      </c>
      <c r="U104" s="10">
        <v>2300</v>
      </c>
      <c r="V104" s="10">
        <v>2300</v>
      </c>
      <c r="W104" s="10">
        <v>2300</v>
      </c>
      <c r="X104" s="10">
        <v>2300</v>
      </c>
      <c r="Y104" s="9">
        <f>SUM(S104:X104)</f>
        <v>34372</v>
      </c>
      <c r="Z104" s="8">
        <v>2023</v>
      </c>
      <c r="AA104" s="137"/>
      <c r="AB104" s="133"/>
      <c r="AC104" s="133"/>
      <c r="AD104" s="149"/>
      <c r="AE104" s="100"/>
      <c r="AF104" s="26"/>
      <c r="AG104" s="26"/>
      <c r="AH104" s="25"/>
      <c r="AI104" s="25"/>
      <c r="AJ104" s="25"/>
      <c r="AK104" s="25"/>
      <c r="AL104" s="25"/>
      <c r="AM104" s="25"/>
      <c r="AN104" s="54"/>
    </row>
    <row r="105" spans="1:40" ht="47.25" hidden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75"/>
      <c r="R105" s="81" t="s">
        <v>116</v>
      </c>
      <c r="S105" s="68">
        <v>8</v>
      </c>
      <c r="T105" s="2">
        <v>8</v>
      </c>
      <c r="U105" s="2">
        <v>8</v>
      </c>
      <c r="V105" s="2">
        <v>8</v>
      </c>
      <c r="W105" s="2">
        <v>8</v>
      </c>
      <c r="X105" s="2">
        <v>8</v>
      </c>
      <c r="Y105" s="3">
        <v>8</v>
      </c>
      <c r="Z105" s="1">
        <v>2023</v>
      </c>
      <c r="AA105" s="112"/>
      <c r="AB105" s="113"/>
      <c r="AC105" s="26"/>
      <c r="AD105" s="64"/>
      <c r="AE105" s="96"/>
      <c r="AF105" s="26"/>
      <c r="AG105" s="26"/>
      <c r="AH105" s="25"/>
      <c r="AI105" s="25"/>
      <c r="AJ105" s="25"/>
      <c r="AK105" s="25"/>
      <c r="AL105" s="25"/>
      <c r="AM105" s="25"/>
      <c r="AN105" s="54"/>
    </row>
    <row r="106" spans="1:40" ht="31.5" hidden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75"/>
      <c r="R106" s="81" t="s">
        <v>115</v>
      </c>
      <c r="S106" s="68">
        <v>1552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3">
        <f>S106+T106+U106+V106+W106+X106</f>
        <v>1552</v>
      </c>
      <c r="Z106" s="1">
        <v>2018</v>
      </c>
      <c r="AA106" s="112"/>
      <c r="AB106" s="113"/>
      <c r="AC106" s="26"/>
      <c r="AD106" s="64"/>
      <c r="AE106" s="96"/>
      <c r="AF106" s="26"/>
      <c r="AG106" s="26"/>
      <c r="AH106" s="25"/>
      <c r="AI106" s="25"/>
      <c r="AJ106" s="25"/>
      <c r="AK106" s="25"/>
      <c r="AL106" s="25"/>
      <c r="AM106" s="25"/>
      <c r="AN106" s="54"/>
    </row>
    <row r="107" spans="1:40" ht="31.9" hidden="1" customHeight="1" x14ac:dyDescent="0.25">
      <c r="A107" s="4" t="s">
        <v>4</v>
      </c>
      <c r="B107" s="4" t="s">
        <v>6</v>
      </c>
      <c r="C107" s="4" t="s">
        <v>16</v>
      </c>
      <c r="D107" s="4" t="s">
        <v>4</v>
      </c>
      <c r="E107" s="4" t="s">
        <v>8</v>
      </c>
      <c r="F107" s="4" t="s">
        <v>4</v>
      </c>
      <c r="G107" s="4" t="s">
        <v>7</v>
      </c>
      <c r="H107" s="4" t="s">
        <v>6</v>
      </c>
      <c r="I107" s="4" t="s">
        <v>5</v>
      </c>
      <c r="J107" s="4" t="s">
        <v>4</v>
      </c>
      <c r="K107" s="4" t="s">
        <v>4</v>
      </c>
      <c r="L107" s="4" t="s">
        <v>6</v>
      </c>
      <c r="M107" s="4" t="s">
        <v>4</v>
      </c>
      <c r="N107" s="4" t="s">
        <v>4</v>
      </c>
      <c r="O107" s="4" t="s">
        <v>4</v>
      </c>
      <c r="P107" s="4" t="s">
        <v>4</v>
      </c>
      <c r="Q107" s="75" t="s">
        <v>4</v>
      </c>
      <c r="R107" s="78" t="s">
        <v>114</v>
      </c>
      <c r="S107" s="66">
        <f>102300-550-5000</f>
        <v>96750</v>
      </c>
      <c r="T107" s="10">
        <v>92300</v>
      </c>
      <c r="U107" s="10">
        <v>83800</v>
      </c>
      <c r="V107" s="10">
        <v>102300</v>
      </c>
      <c r="W107" s="10">
        <v>102300</v>
      </c>
      <c r="X107" s="10">
        <v>102300</v>
      </c>
      <c r="Y107" s="9">
        <f>S107+T107+U107+V107+W107+X107</f>
        <v>579750</v>
      </c>
      <c r="Z107" s="8">
        <v>2023</v>
      </c>
      <c r="AA107" s="112"/>
      <c r="AB107" s="26"/>
      <c r="AC107" s="26"/>
      <c r="AD107" s="64"/>
      <c r="AE107" s="96"/>
      <c r="AF107" s="26"/>
      <c r="AG107" s="26"/>
      <c r="AH107" s="25"/>
      <c r="AI107" s="25"/>
      <c r="AJ107" s="25"/>
      <c r="AK107" s="25"/>
      <c r="AL107" s="25"/>
      <c r="AM107" s="25"/>
      <c r="AN107" s="54"/>
    </row>
    <row r="108" spans="1:40" ht="31.5" hidden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75"/>
      <c r="R108" s="80" t="s">
        <v>113</v>
      </c>
      <c r="S108" s="66">
        <v>5.3</v>
      </c>
      <c r="T108" s="10">
        <v>5.3</v>
      </c>
      <c r="U108" s="10">
        <v>5.3</v>
      </c>
      <c r="V108" s="10">
        <v>5.3</v>
      </c>
      <c r="W108" s="10">
        <v>5.3</v>
      </c>
      <c r="X108" s="10">
        <v>5.3</v>
      </c>
      <c r="Y108" s="9">
        <v>5.3</v>
      </c>
      <c r="Z108" s="1">
        <v>2023</v>
      </c>
      <c r="AA108" s="112"/>
      <c r="AB108" s="26"/>
      <c r="AC108" s="26"/>
      <c r="AD108" s="64"/>
      <c r="AE108" s="96"/>
      <c r="AF108" s="26"/>
      <c r="AG108" s="26"/>
      <c r="AH108" s="25"/>
      <c r="AI108" s="25"/>
      <c r="AJ108" s="25"/>
      <c r="AK108" s="25"/>
      <c r="AL108" s="25"/>
      <c r="AM108" s="25"/>
      <c r="AN108" s="54"/>
    </row>
    <row r="109" spans="1:40" ht="47.25" hidden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75"/>
      <c r="R109" s="81" t="s">
        <v>112</v>
      </c>
      <c r="S109" s="68">
        <v>297</v>
      </c>
      <c r="T109" s="2">
        <v>297</v>
      </c>
      <c r="U109" s="2">
        <v>297</v>
      </c>
      <c r="V109" s="2">
        <v>297</v>
      </c>
      <c r="W109" s="2">
        <v>297</v>
      </c>
      <c r="X109" s="2">
        <v>297</v>
      </c>
      <c r="Y109" s="3">
        <v>297</v>
      </c>
      <c r="Z109" s="1">
        <v>2023</v>
      </c>
      <c r="AA109" s="137"/>
      <c r="AB109" s="133"/>
      <c r="AC109" s="26"/>
      <c r="AD109" s="64"/>
      <c r="AE109" s="96"/>
      <c r="AF109" s="26"/>
      <c r="AG109" s="26"/>
      <c r="AH109" s="25"/>
      <c r="AI109" s="25"/>
      <c r="AJ109" s="25"/>
      <c r="AK109" s="25"/>
      <c r="AL109" s="25"/>
      <c r="AM109" s="25"/>
      <c r="AN109" s="54"/>
    </row>
    <row r="110" spans="1:40" ht="60" hidden="1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75"/>
      <c r="R110" s="81" t="s">
        <v>111</v>
      </c>
      <c r="S110" s="68">
        <v>2065</v>
      </c>
      <c r="T110" s="2">
        <v>2065</v>
      </c>
      <c r="U110" s="2">
        <v>2065</v>
      </c>
      <c r="V110" s="2">
        <v>2065</v>
      </c>
      <c r="W110" s="2">
        <v>2065</v>
      </c>
      <c r="X110" s="2">
        <v>2065</v>
      </c>
      <c r="Y110" s="3">
        <f>S110+T110+U110+V110+W110+X110</f>
        <v>12390</v>
      </c>
      <c r="Z110" s="1">
        <v>2023</v>
      </c>
      <c r="AA110" s="137"/>
      <c r="AB110" s="133"/>
      <c r="AC110" s="26"/>
      <c r="AD110" s="64"/>
      <c r="AE110" s="96"/>
      <c r="AF110" s="26"/>
      <c r="AG110" s="26"/>
      <c r="AH110" s="25"/>
      <c r="AI110" s="25"/>
      <c r="AJ110" s="25"/>
      <c r="AK110" s="25"/>
      <c r="AL110" s="25"/>
      <c r="AM110" s="25"/>
      <c r="AN110" s="54"/>
    </row>
    <row r="111" spans="1:40" ht="47.25" hidden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75"/>
      <c r="R111" s="81" t="s">
        <v>110</v>
      </c>
      <c r="S111" s="66">
        <v>16349</v>
      </c>
      <c r="T111" s="10">
        <v>16349</v>
      </c>
      <c r="U111" s="10">
        <v>16349</v>
      </c>
      <c r="V111" s="10">
        <v>16349</v>
      </c>
      <c r="W111" s="10">
        <v>16349</v>
      </c>
      <c r="X111" s="10">
        <v>16349</v>
      </c>
      <c r="Y111" s="9">
        <f>S111+T111+U111+V111+W111+X111</f>
        <v>98094</v>
      </c>
      <c r="Z111" s="1">
        <v>2023</v>
      </c>
      <c r="AA111" s="137"/>
      <c r="AB111" s="133"/>
      <c r="AC111" s="26"/>
      <c r="AD111" s="64"/>
      <c r="AE111" s="96"/>
      <c r="AF111" s="26"/>
      <c r="AG111" s="26"/>
      <c r="AH111" s="25"/>
      <c r="AI111" s="25"/>
      <c r="AJ111" s="25"/>
      <c r="AK111" s="25"/>
      <c r="AL111" s="25"/>
      <c r="AM111" s="25"/>
      <c r="AN111" s="54"/>
    </row>
    <row r="112" spans="1:40" s="18" customFormat="1" ht="30" hidden="1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75"/>
      <c r="R112" s="81" t="s">
        <v>109</v>
      </c>
      <c r="S112" s="66">
        <v>6528</v>
      </c>
      <c r="T112" s="10">
        <v>6528</v>
      </c>
      <c r="U112" s="10">
        <v>6528</v>
      </c>
      <c r="V112" s="10">
        <v>6528</v>
      </c>
      <c r="W112" s="10">
        <v>6528</v>
      </c>
      <c r="X112" s="10">
        <v>6528</v>
      </c>
      <c r="Y112" s="9">
        <f>S112+T112+U112+V112+W112+X112</f>
        <v>39168</v>
      </c>
      <c r="Z112" s="1">
        <v>2023</v>
      </c>
      <c r="AA112" s="137"/>
      <c r="AB112" s="133"/>
      <c r="AC112" s="23"/>
      <c r="AD112" s="65"/>
      <c r="AE112" s="97"/>
      <c r="AF112" s="23"/>
      <c r="AG112" s="23"/>
      <c r="AH112" s="22"/>
      <c r="AI112" s="22"/>
      <c r="AJ112" s="22"/>
      <c r="AK112" s="22"/>
      <c r="AL112" s="22"/>
      <c r="AM112" s="22"/>
      <c r="AN112" s="52"/>
    </row>
    <row r="113" spans="1:40" s="18" customFormat="1" ht="31.5" hidden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75"/>
      <c r="R113" s="81" t="s">
        <v>108</v>
      </c>
      <c r="S113" s="66">
        <v>2736</v>
      </c>
      <c r="T113" s="10">
        <v>2736</v>
      </c>
      <c r="U113" s="10">
        <v>2736</v>
      </c>
      <c r="V113" s="10">
        <v>2736</v>
      </c>
      <c r="W113" s="10">
        <v>2736</v>
      </c>
      <c r="X113" s="10">
        <v>2736</v>
      </c>
      <c r="Y113" s="9">
        <v>2736</v>
      </c>
      <c r="Z113" s="1">
        <v>2023</v>
      </c>
      <c r="AA113" s="112"/>
      <c r="AB113" s="23"/>
      <c r="AC113" s="23"/>
      <c r="AD113" s="65"/>
      <c r="AE113" s="97"/>
      <c r="AF113" s="23"/>
      <c r="AG113" s="23"/>
      <c r="AH113" s="22"/>
      <c r="AI113" s="22"/>
      <c r="AJ113" s="22"/>
      <c r="AK113" s="22"/>
      <c r="AL113" s="22"/>
      <c r="AM113" s="22"/>
      <c r="AN113" s="52"/>
    </row>
    <row r="114" spans="1:40" ht="63" hidden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75"/>
      <c r="R114" s="80" t="s">
        <v>107</v>
      </c>
      <c r="S114" s="68">
        <v>247</v>
      </c>
      <c r="T114" s="2">
        <v>247</v>
      </c>
      <c r="U114" s="2">
        <v>247</v>
      </c>
      <c r="V114" s="2">
        <v>247</v>
      </c>
      <c r="W114" s="2">
        <v>247</v>
      </c>
      <c r="X114" s="2">
        <v>247</v>
      </c>
      <c r="Y114" s="3">
        <f t="shared" ref="Y114:Y120" si="20">S114+T114+U114+V114+W114+X114</f>
        <v>1482</v>
      </c>
      <c r="Z114" s="1">
        <v>2023</v>
      </c>
      <c r="AA114" s="112"/>
      <c r="AB114" s="26"/>
      <c r="AC114" s="26"/>
      <c r="AD114" s="64"/>
      <c r="AE114" s="96"/>
      <c r="AF114" s="26"/>
      <c r="AG114" s="26"/>
      <c r="AH114" s="25"/>
      <c r="AI114" s="25"/>
      <c r="AJ114" s="25"/>
      <c r="AK114" s="25"/>
      <c r="AL114" s="25"/>
      <c r="AM114" s="25"/>
      <c r="AN114" s="54"/>
    </row>
    <row r="115" spans="1:40" ht="31.5" hidden="1" x14ac:dyDescent="0.25">
      <c r="A115" s="4" t="s">
        <v>4</v>
      </c>
      <c r="B115" s="4" t="s">
        <v>6</v>
      </c>
      <c r="C115" s="4" t="s">
        <v>5</v>
      </c>
      <c r="D115" s="4" t="s">
        <v>4</v>
      </c>
      <c r="E115" s="4" t="s">
        <v>8</v>
      </c>
      <c r="F115" s="4" t="s">
        <v>4</v>
      </c>
      <c r="G115" s="4" t="s">
        <v>7</v>
      </c>
      <c r="H115" s="4" t="s">
        <v>6</v>
      </c>
      <c r="I115" s="4" t="s">
        <v>5</v>
      </c>
      <c r="J115" s="4" t="s">
        <v>4</v>
      </c>
      <c r="K115" s="4" t="s">
        <v>4</v>
      </c>
      <c r="L115" s="4" t="s">
        <v>6</v>
      </c>
      <c r="M115" s="4" t="s">
        <v>4</v>
      </c>
      <c r="N115" s="4" t="s">
        <v>4</v>
      </c>
      <c r="O115" s="4" t="s">
        <v>4</v>
      </c>
      <c r="P115" s="4" t="s">
        <v>4</v>
      </c>
      <c r="Q115" s="75" t="s">
        <v>4</v>
      </c>
      <c r="R115" s="81" t="s">
        <v>106</v>
      </c>
      <c r="S115" s="66">
        <f>0+236</f>
        <v>236</v>
      </c>
      <c r="T115" s="10">
        <v>800</v>
      </c>
      <c r="U115" s="10">
        <v>800</v>
      </c>
      <c r="V115" s="10">
        <v>800</v>
      </c>
      <c r="W115" s="10">
        <v>800</v>
      </c>
      <c r="X115" s="10">
        <v>800</v>
      </c>
      <c r="Y115" s="9">
        <f t="shared" si="20"/>
        <v>4236</v>
      </c>
      <c r="Z115" s="8">
        <v>2023</v>
      </c>
      <c r="AA115" s="112"/>
      <c r="AB115" s="26"/>
      <c r="AC115" s="26"/>
      <c r="AD115" s="64"/>
      <c r="AE115" s="96"/>
      <c r="AF115" s="26"/>
      <c r="AG115" s="26"/>
      <c r="AH115" s="25"/>
      <c r="AI115" s="25"/>
      <c r="AJ115" s="25"/>
      <c r="AK115" s="25"/>
      <c r="AL115" s="25"/>
      <c r="AM115" s="25"/>
      <c r="AN115" s="54"/>
    </row>
    <row r="116" spans="1:40" ht="31.5" hidden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75"/>
      <c r="R116" s="81" t="s">
        <v>105</v>
      </c>
      <c r="S116" s="68">
        <v>0</v>
      </c>
      <c r="T116" s="2">
        <v>5</v>
      </c>
      <c r="U116" s="2">
        <v>5</v>
      </c>
      <c r="V116" s="2">
        <v>5</v>
      </c>
      <c r="W116" s="2">
        <v>5</v>
      </c>
      <c r="X116" s="2">
        <v>5</v>
      </c>
      <c r="Y116" s="3">
        <f t="shared" si="20"/>
        <v>25</v>
      </c>
      <c r="Z116" s="1">
        <v>2023</v>
      </c>
      <c r="AA116" s="137"/>
      <c r="AB116" s="133"/>
      <c r="AC116" s="133"/>
      <c r="AD116" s="149"/>
      <c r="AE116" s="100"/>
      <c r="AF116" s="26"/>
      <c r="AG116" s="26"/>
      <c r="AH116" s="25"/>
      <c r="AI116" s="25"/>
      <c r="AJ116" s="25"/>
      <c r="AK116" s="25"/>
      <c r="AL116" s="25"/>
      <c r="AM116" s="25"/>
      <c r="AN116" s="54"/>
    </row>
    <row r="117" spans="1:40" ht="31.5" hidden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75"/>
      <c r="R117" s="81" t="s">
        <v>104</v>
      </c>
      <c r="S117" s="68">
        <v>2</v>
      </c>
      <c r="T117" s="2">
        <v>2</v>
      </c>
      <c r="U117" s="2">
        <v>2</v>
      </c>
      <c r="V117" s="2">
        <v>2</v>
      </c>
      <c r="W117" s="2">
        <v>2</v>
      </c>
      <c r="X117" s="2">
        <v>2</v>
      </c>
      <c r="Y117" s="3">
        <f t="shared" si="20"/>
        <v>12</v>
      </c>
      <c r="Z117" s="1">
        <v>2023</v>
      </c>
      <c r="AA117" s="112"/>
      <c r="AB117" s="113"/>
      <c r="AC117" s="113"/>
      <c r="AD117" s="115"/>
      <c r="AE117" s="100"/>
      <c r="AF117" s="26"/>
      <c r="AG117" s="26"/>
      <c r="AH117" s="25"/>
      <c r="AI117" s="25"/>
      <c r="AJ117" s="25"/>
      <c r="AK117" s="25"/>
      <c r="AL117" s="25"/>
      <c r="AM117" s="25"/>
      <c r="AN117" s="54"/>
    </row>
    <row r="118" spans="1:40" ht="31.5" hidden="1" x14ac:dyDescent="0.25">
      <c r="A118" s="4" t="s">
        <v>4</v>
      </c>
      <c r="B118" s="4" t="s">
        <v>6</v>
      </c>
      <c r="C118" s="4" t="s">
        <v>16</v>
      </c>
      <c r="D118" s="4" t="s">
        <v>4</v>
      </c>
      <c r="E118" s="4" t="s">
        <v>8</v>
      </c>
      <c r="F118" s="4" t="s">
        <v>4</v>
      </c>
      <c r="G118" s="4" t="s">
        <v>7</v>
      </c>
      <c r="H118" s="4" t="s">
        <v>6</v>
      </c>
      <c r="I118" s="4" t="s">
        <v>5</v>
      </c>
      <c r="J118" s="4" t="s">
        <v>4</v>
      </c>
      <c r="K118" s="4" t="s">
        <v>4</v>
      </c>
      <c r="L118" s="4" t="s">
        <v>6</v>
      </c>
      <c r="M118" s="4" t="s">
        <v>4</v>
      </c>
      <c r="N118" s="4" t="s">
        <v>4</v>
      </c>
      <c r="O118" s="4" t="s">
        <v>4</v>
      </c>
      <c r="P118" s="4" t="s">
        <v>4</v>
      </c>
      <c r="Q118" s="75" t="s">
        <v>4</v>
      </c>
      <c r="R118" s="81" t="s">
        <v>103</v>
      </c>
      <c r="S118" s="66">
        <f>0+550</f>
        <v>550</v>
      </c>
      <c r="T118" s="10">
        <f>0</f>
        <v>0</v>
      </c>
      <c r="U118" s="10">
        <f>0</f>
        <v>0</v>
      </c>
      <c r="V118" s="10">
        <f>0</f>
        <v>0</v>
      </c>
      <c r="W118" s="10">
        <f>0</f>
        <v>0</v>
      </c>
      <c r="X118" s="10">
        <f>0</f>
        <v>0</v>
      </c>
      <c r="Y118" s="9">
        <f t="shared" si="20"/>
        <v>550</v>
      </c>
      <c r="Z118" s="8">
        <v>2018</v>
      </c>
      <c r="AA118" s="112"/>
      <c r="AB118" s="26"/>
      <c r="AC118" s="26"/>
      <c r="AD118" s="64"/>
      <c r="AE118" s="96"/>
      <c r="AF118" s="26"/>
      <c r="AG118" s="26"/>
      <c r="AH118" s="25"/>
      <c r="AI118" s="25"/>
      <c r="AJ118" s="25"/>
      <c r="AK118" s="25"/>
      <c r="AL118" s="25"/>
      <c r="AM118" s="25"/>
      <c r="AN118" s="54"/>
    </row>
    <row r="119" spans="1:40" ht="31.5" hidden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75"/>
      <c r="R119" s="81" t="s">
        <v>102</v>
      </c>
      <c r="S119" s="68">
        <v>1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3">
        <f t="shared" si="20"/>
        <v>1</v>
      </c>
      <c r="Z119" s="1">
        <v>2018</v>
      </c>
      <c r="AA119" s="137"/>
      <c r="AB119" s="133"/>
      <c r="AC119" s="133"/>
      <c r="AD119" s="149"/>
      <c r="AE119" s="100"/>
      <c r="AF119" s="26"/>
      <c r="AG119" s="26"/>
      <c r="AH119" s="25"/>
      <c r="AI119" s="25"/>
      <c r="AJ119" s="25"/>
      <c r="AK119" s="25"/>
      <c r="AL119" s="25"/>
      <c r="AM119" s="25"/>
      <c r="AN119" s="54"/>
    </row>
    <row r="120" spans="1:40" s="18" customFormat="1" ht="31.5" hidden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75"/>
      <c r="R120" s="78" t="s">
        <v>101</v>
      </c>
      <c r="S120" s="51">
        <f>S129+S173+S247+S209+S210+S211+S212+S213+S214+S223+S224+S225+S226+S227+S228+S229+S230+S231+S232+S233+S234+S216+S217+S218+S219+S220+S221+S236+S237+S238+S239+S240+S241+S242+S243+S244+S245+S246</f>
        <v>126779.9</v>
      </c>
      <c r="T120" s="9">
        <f>T129+T173+T247</f>
        <v>28780.899999999998</v>
      </c>
      <c r="U120" s="9">
        <f>U129+U173+U247</f>
        <v>28780.899999999998</v>
      </c>
      <c r="V120" s="9">
        <f>V129+V173+V247</f>
        <v>28780.899999999998</v>
      </c>
      <c r="W120" s="9">
        <f>W129+W173+W247</f>
        <v>28780.899999999998</v>
      </c>
      <c r="X120" s="9">
        <f>X129+X173+X247</f>
        <v>17228.3</v>
      </c>
      <c r="Y120" s="9">
        <f t="shared" si="20"/>
        <v>259131.79999999996</v>
      </c>
      <c r="Z120" s="8">
        <v>2023</v>
      </c>
      <c r="AA120" s="112"/>
      <c r="AB120" s="22"/>
      <c r="AC120" s="23"/>
      <c r="AD120" s="65"/>
      <c r="AE120" s="97"/>
      <c r="AF120" s="23"/>
      <c r="AG120" s="23"/>
      <c r="AH120" s="22"/>
      <c r="AI120" s="22"/>
      <c r="AJ120" s="22"/>
      <c r="AK120" s="22"/>
      <c r="AL120" s="22"/>
      <c r="AM120" s="22"/>
      <c r="AN120" s="52"/>
    </row>
    <row r="121" spans="1:40" s="18" customFormat="1" ht="31.5" hidden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75"/>
      <c r="R121" s="81" t="s">
        <v>93</v>
      </c>
      <c r="S121" s="68" t="e">
        <f>S135+S178+#REF!</f>
        <v>#REF!</v>
      </c>
      <c r="T121" s="2" t="e">
        <f>T135+T178+#REF!</f>
        <v>#REF!</v>
      </c>
      <c r="U121" s="2" t="e">
        <f>U135+U178+#REF!</f>
        <v>#REF!</v>
      </c>
      <c r="V121" s="2" t="e">
        <f>V135+V178+#REF!</f>
        <v>#REF!</v>
      </c>
      <c r="W121" s="2" t="e">
        <f>W135+W178+#REF!</f>
        <v>#REF!</v>
      </c>
      <c r="X121" s="2" t="e">
        <f>X135+X178+#REF!</f>
        <v>#REF!</v>
      </c>
      <c r="Y121" s="3" t="e">
        <f>SUM(S121:X121)</f>
        <v>#REF!</v>
      </c>
      <c r="Z121" s="1">
        <v>2023</v>
      </c>
      <c r="AA121" s="112"/>
      <c r="AB121" s="22"/>
      <c r="AC121" s="23"/>
      <c r="AD121" s="65"/>
      <c r="AE121" s="97"/>
      <c r="AF121" s="23"/>
      <c r="AG121" s="23"/>
      <c r="AH121" s="22"/>
      <c r="AI121" s="22"/>
      <c r="AJ121" s="22"/>
      <c r="AK121" s="22"/>
      <c r="AL121" s="22"/>
      <c r="AM121" s="22"/>
      <c r="AN121" s="52"/>
    </row>
    <row r="122" spans="1:40" s="18" customFormat="1" ht="31.5" hidden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75"/>
      <c r="R122" s="81" t="s">
        <v>92</v>
      </c>
      <c r="S122" s="68">
        <f t="shared" ref="S122:X122" si="21">S136+S176</f>
        <v>417.20000000000005</v>
      </c>
      <c r="T122" s="2">
        <f t="shared" si="21"/>
        <v>337.40000000000003</v>
      </c>
      <c r="U122" s="2">
        <f t="shared" si="21"/>
        <v>337.40000000000003</v>
      </c>
      <c r="V122" s="2">
        <f t="shared" si="21"/>
        <v>337.40000000000003</v>
      </c>
      <c r="W122" s="2">
        <f t="shared" si="21"/>
        <v>337.40000000000003</v>
      </c>
      <c r="X122" s="2">
        <f t="shared" si="21"/>
        <v>10.5</v>
      </c>
      <c r="Y122" s="3">
        <f>SUM(S122:X122)</f>
        <v>1777.3000000000004</v>
      </c>
      <c r="Z122" s="1">
        <v>2023</v>
      </c>
      <c r="AA122" s="112"/>
      <c r="AB122" s="22"/>
      <c r="AC122" s="23"/>
      <c r="AD122" s="65"/>
      <c r="AE122" s="97"/>
      <c r="AF122" s="23"/>
      <c r="AG122" s="23"/>
      <c r="AH122" s="22"/>
      <c r="AI122" s="22"/>
      <c r="AJ122" s="22"/>
      <c r="AK122" s="22"/>
      <c r="AL122" s="22"/>
      <c r="AM122" s="22"/>
      <c r="AN122" s="52"/>
    </row>
    <row r="123" spans="1:40" s="18" customFormat="1" ht="47.25" hidden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75"/>
      <c r="R123" s="81" t="s">
        <v>100</v>
      </c>
      <c r="S123" s="66">
        <v>34.5</v>
      </c>
      <c r="T123" s="10">
        <v>37.9</v>
      </c>
      <c r="U123" s="10">
        <v>41.3</v>
      </c>
      <c r="V123" s="10">
        <v>44.7</v>
      </c>
      <c r="W123" s="10">
        <v>48.1</v>
      </c>
      <c r="X123" s="10">
        <v>0</v>
      </c>
      <c r="Y123" s="9">
        <v>48.1</v>
      </c>
      <c r="Z123" s="1">
        <v>2022</v>
      </c>
      <c r="AA123" s="112"/>
      <c r="AB123" s="22"/>
      <c r="AC123" s="23"/>
      <c r="AD123" s="65"/>
      <c r="AE123" s="97"/>
      <c r="AF123" s="23"/>
      <c r="AG123" s="23"/>
      <c r="AH123" s="22"/>
      <c r="AI123" s="22"/>
      <c r="AJ123" s="22"/>
      <c r="AK123" s="22"/>
      <c r="AL123" s="22"/>
      <c r="AM123" s="22"/>
      <c r="AN123" s="52"/>
    </row>
    <row r="124" spans="1:40" ht="48.6" hidden="1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75"/>
      <c r="R124" s="80" t="s">
        <v>99</v>
      </c>
      <c r="S124" s="66">
        <v>91</v>
      </c>
      <c r="T124" s="10">
        <v>91</v>
      </c>
      <c r="U124" s="10">
        <v>91</v>
      </c>
      <c r="V124" s="10">
        <v>91</v>
      </c>
      <c r="W124" s="10">
        <v>91</v>
      </c>
      <c r="X124" s="10">
        <v>0</v>
      </c>
      <c r="Y124" s="9">
        <v>91</v>
      </c>
      <c r="Z124" s="1">
        <v>2022</v>
      </c>
      <c r="AA124" s="112"/>
      <c r="AB124" s="26"/>
      <c r="AC124" s="26"/>
      <c r="AD124" s="64"/>
      <c r="AE124" s="96"/>
      <c r="AF124" s="26"/>
      <c r="AG124" s="26"/>
      <c r="AH124" s="25"/>
      <c r="AI124" s="25"/>
      <c r="AJ124" s="25"/>
      <c r="AK124" s="25"/>
      <c r="AL124" s="25"/>
      <c r="AM124" s="25"/>
      <c r="AN124" s="54"/>
    </row>
    <row r="125" spans="1:40" ht="62.45" hidden="1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75"/>
      <c r="R125" s="80" t="s">
        <v>98</v>
      </c>
      <c r="S125" s="66">
        <v>23.7</v>
      </c>
      <c r="T125" s="10">
        <v>23.7</v>
      </c>
      <c r="U125" s="10">
        <v>23.7</v>
      </c>
      <c r="V125" s="10">
        <v>23.7</v>
      </c>
      <c r="W125" s="10">
        <v>23.7</v>
      </c>
      <c r="X125" s="10">
        <v>0</v>
      </c>
      <c r="Y125" s="9">
        <v>23.7</v>
      </c>
      <c r="Z125" s="1">
        <v>2022</v>
      </c>
      <c r="AA125" s="112"/>
      <c r="AB125" s="26"/>
      <c r="AC125" s="26"/>
      <c r="AD125" s="64"/>
      <c r="AE125" s="96"/>
      <c r="AF125" s="26"/>
      <c r="AG125" s="26"/>
      <c r="AH125" s="25"/>
      <c r="AI125" s="25"/>
      <c r="AJ125" s="25"/>
      <c r="AK125" s="25"/>
      <c r="AL125" s="25"/>
      <c r="AM125" s="25"/>
      <c r="AN125" s="54"/>
    </row>
    <row r="126" spans="1:40" s="18" customFormat="1" ht="49.15" hidden="1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75"/>
      <c r="R126" s="81" t="s">
        <v>97</v>
      </c>
      <c r="S126" s="66">
        <v>43.1</v>
      </c>
      <c r="T126" s="10">
        <v>43.1</v>
      </c>
      <c r="U126" s="10">
        <v>43.1</v>
      </c>
      <c r="V126" s="10">
        <v>43.1</v>
      </c>
      <c r="W126" s="10">
        <v>43.1</v>
      </c>
      <c r="X126" s="10">
        <v>0</v>
      </c>
      <c r="Y126" s="9">
        <v>43.1</v>
      </c>
      <c r="Z126" s="1">
        <v>2022</v>
      </c>
      <c r="AA126" s="112"/>
      <c r="AB126" s="22"/>
      <c r="AC126" s="23"/>
      <c r="AD126" s="65"/>
      <c r="AE126" s="97"/>
      <c r="AF126" s="23"/>
      <c r="AG126" s="23"/>
      <c r="AH126" s="22"/>
      <c r="AI126" s="22"/>
      <c r="AJ126" s="22"/>
      <c r="AK126" s="22"/>
      <c r="AL126" s="22"/>
      <c r="AM126" s="22"/>
      <c r="AN126" s="52"/>
    </row>
    <row r="127" spans="1:40" s="18" customFormat="1" ht="66.599999999999994" hidden="1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75"/>
      <c r="R127" s="78" t="s">
        <v>96</v>
      </c>
      <c r="S127" s="68">
        <v>1</v>
      </c>
      <c r="T127" s="2">
        <v>1</v>
      </c>
      <c r="U127" s="2">
        <v>1</v>
      </c>
      <c r="V127" s="2">
        <v>1</v>
      </c>
      <c r="W127" s="2">
        <v>1</v>
      </c>
      <c r="X127" s="2">
        <v>0</v>
      </c>
      <c r="Y127" s="3">
        <v>1</v>
      </c>
      <c r="Z127" s="8">
        <v>2022</v>
      </c>
      <c r="AA127" s="112"/>
      <c r="AB127" s="22"/>
      <c r="AC127" s="23"/>
      <c r="AD127" s="65"/>
      <c r="AE127" s="97"/>
      <c r="AF127" s="23"/>
      <c r="AG127" s="23"/>
      <c r="AH127" s="22"/>
      <c r="AI127" s="22"/>
      <c r="AJ127" s="22"/>
      <c r="AK127" s="22"/>
      <c r="AL127" s="22"/>
      <c r="AM127" s="22"/>
      <c r="AN127" s="52"/>
    </row>
    <row r="128" spans="1:40" s="18" customFormat="1" ht="35.450000000000003" hidden="1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75"/>
      <c r="R128" s="81" t="s">
        <v>95</v>
      </c>
      <c r="S128" s="68">
        <f>S135</f>
        <v>90</v>
      </c>
      <c r="T128" s="2">
        <f>T135</f>
        <v>89</v>
      </c>
      <c r="U128" s="2">
        <f>U135</f>
        <v>89</v>
      </c>
      <c r="V128" s="2">
        <f>V135</f>
        <v>89</v>
      </c>
      <c r="W128" s="2">
        <f>W135</f>
        <v>89</v>
      </c>
      <c r="X128" s="2">
        <v>0</v>
      </c>
      <c r="Y128" s="3">
        <f>SUM(S128:X128)</f>
        <v>446</v>
      </c>
      <c r="Z128" s="1">
        <v>2022</v>
      </c>
      <c r="AA128" s="132"/>
      <c r="AB128" s="133"/>
      <c r="AC128" s="133"/>
      <c r="AD128" s="65"/>
      <c r="AE128" s="97"/>
      <c r="AF128" s="23"/>
      <c r="AG128" s="23"/>
      <c r="AH128" s="22"/>
      <c r="AI128" s="22"/>
      <c r="AJ128" s="22"/>
      <c r="AK128" s="22"/>
      <c r="AL128" s="22"/>
      <c r="AM128" s="22"/>
      <c r="AN128" s="52"/>
    </row>
    <row r="129" spans="1:40" s="18" customFormat="1" ht="16.899999999999999" hidden="1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75"/>
      <c r="R129" s="134" t="s">
        <v>94</v>
      </c>
      <c r="S129" s="66">
        <f t="shared" ref="S129:X136" si="22">S137+S145+S153+S161</f>
        <v>5374.8</v>
      </c>
      <c r="T129" s="10">
        <f t="shared" si="22"/>
        <v>11552.599999999999</v>
      </c>
      <c r="U129" s="10">
        <f t="shared" si="22"/>
        <v>11552.599999999999</v>
      </c>
      <c r="V129" s="10">
        <f t="shared" si="22"/>
        <v>11552.599999999999</v>
      </c>
      <c r="W129" s="10">
        <f t="shared" si="22"/>
        <v>11552.599999999999</v>
      </c>
      <c r="X129" s="10">
        <f t="shared" si="22"/>
        <v>0</v>
      </c>
      <c r="Y129" s="9">
        <f>Y130+Y131+Y132+Y133+Y134</f>
        <v>51585.19999999999</v>
      </c>
      <c r="Z129" s="8">
        <v>2022</v>
      </c>
      <c r="AA129" s="114"/>
      <c r="AB129" s="22"/>
      <c r="AC129" s="23"/>
      <c r="AD129" s="65"/>
      <c r="AE129" s="97"/>
      <c r="AF129" s="23"/>
      <c r="AG129" s="23"/>
      <c r="AH129" s="22"/>
      <c r="AI129" s="22"/>
      <c r="AJ129" s="22"/>
      <c r="AK129" s="22"/>
      <c r="AL129" s="22"/>
      <c r="AM129" s="22"/>
      <c r="AN129" s="52"/>
    </row>
    <row r="130" spans="1:40" s="18" customFormat="1" ht="16.899999999999999" hidden="1" customHeight="1" x14ac:dyDescent="0.25">
      <c r="A130" s="4"/>
      <c r="B130" s="4"/>
      <c r="C130" s="4"/>
      <c r="D130" s="4" t="s">
        <v>4</v>
      </c>
      <c r="E130" s="4" t="s">
        <v>8</v>
      </c>
      <c r="F130" s="4" t="s">
        <v>4</v>
      </c>
      <c r="G130" s="4" t="s">
        <v>7</v>
      </c>
      <c r="H130" s="4" t="s">
        <v>6</v>
      </c>
      <c r="I130" s="4" t="s">
        <v>5</v>
      </c>
      <c r="J130" s="4" t="s">
        <v>4</v>
      </c>
      <c r="K130" s="4" t="s">
        <v>4</v>
      </c>
      <c r="L130" s="4" t="s">
        <v>16</v>
      </c>
      <c r="M130" s="4" t="s">
        <v>84</v>
      </c>
      <c r="N130" s="4" t="s">
        <v>8</v>
      </c>
      <c r="O130" s="4" t="s">
        <v>8</v>
      </c>
      <c r="P130" s="4" t="s">
        <v>8</v>
      </c>
      <c r="Q130" s="75" t="s">
        <v>59</v>
      </c>
      <c r="R130" s="135"/>
      <c r="S130" s="66">
        <f t="shared" si="22"/>
        <v>0</v>
      </c>
      <c r="T130" s="10">
        <f t="shared" si="22"/>
        <v>0</v>
      </c>
      <c r="U130" s="10">
        <f t="shared" si="22"/>
        <v>0</v>
      </c>
      <c r="V130" s="10">
        <f t="shared" si="22"/>
        <v>0</v>
      </c>
      <c r="W130" s="10">
        <f t="shared" si="22"/>
        <v>0</v>
      </c>
      <c r="X130" s="10">
        <f t="shared" si="22"/>
        <v>0</v>
      </c>
      <c r="Y130" s="9">
        <f>SUM(S130:X130)</f>
        <v>0</v>
      </c>
      <c r="Z130" s="8">
        <v>2022</v>
      </c>
      <c r="AA130" s="112"/>
      <c r="AB130" s="22"/>
      <c r="AC130" s="23"/>
      <c r="AD130" s="65"/>
      <c r="AE130" s="97"/>
      <c r="AF130" s="23"/>
      <c r="AG130" s="23"/>
      <c r="AH130" s="22"/>
      <c r="AI130" s="22"/>
      <c r="AJ130" s="22"/>
      <c r="AK130" s="22"/>
      <c r="AL130" s="22"/>
      <c r="AM130" s="22"/>
      <c r="AN130" s="52"/>
    </row>
    <row r="131" spans="1:40" s="18" customFormat="1" ht="16.899999999999999" hidden="1" customHeight="1" x14ac:dyDescent="0.25">
      <c r="A131" s="4"/>
      <c r="B131" s="4"/>
      <c r="C131" s="4"/>
      <c r="D131" s="4" t="s">
        <v>4</v>
      </c>
      <c r="E131" s="4" t="s">
        <v>8</v>
      </c>
      <c r="F131" s="4" t="s">
        <v>4</v>
      </c>
      <c r="G131" s="4" t="s">
        <v>7</v>
      </c>
      <c r="H131" s="4" t="s">
        <v>6</v>
      </c>
      <c r="I131" s="4" t="s">
        <v>5</v>
      </c>
      <c r="J131" s="4" t="s">
        <v>4</v>
      </c>
      <c r="K131" s="4" t="s">
        <v>4</v>
      </c>
      <c r="L131" s="4" t="s">
        <v>16</v>
      </c>
      <c r="M131" s="4" t="s">
        <v>84</v>
      </c>
      <c r="N131" s="4" t="s">
        <v>8</v>
      </c>
      <c r="O131" s="4" t="s">
        <v>8</v>
      </c>
      <c r="P131" s="4" t="s">
        <v>8</v>
      </c>
      <c r="Q131" s="75" t="s">
        <v>59</v>
      </c>
      <c r="R131" s="135"/>
      <c r="S131" s="66">
        <f t="shared" si="22"/>
        <v>0</v>
      </c>
      <c r="T131" s="10">
        <f t="shared" si="22"/>
        <v>0</v>
      </c>
      <c r="U131" s="10">
        <f t="shared" si="22"/>
        <v>0</v>
      </c>
      <c r="V131" s="10">
        <f t="shared" si="22"/>
        <v>0</v>
      </c>
      <c r="W131" s="10">
        <f t="shared" si="22"/>
        <v>0</v>
      </c>
      <c r="X131" s="10">
        <f t="shared" si="22"/>
        <v>0</v>
      </c>
      <c r="Y131" s="9">
        <f>SUM(S131:X131)</f>
        <v>0</v>
      </c>
      <c r="Z131" s="8">
        <v>2022</v>
      </c>
      <c r="AA131" s="112"/>
      <c r="AB131" s="22"/>
      <c r="AC131" s="23"/>
      <c r="AD131" s="65"/>
      <c r="AE131" s="97"/>
      <c r="AF131" s="23"/>
      <c r="AG131" s="23"/>
      <c r="AH131" s="22"/>
      <c r="AI131" s="22"/>
      <c r="AJ131" s="22"/>
      <c r="AK131" s="22"/>
      <c r="AL131" s="22"/>
      <c r="AM131" s="22"/>
      <c r="AN131" s="52"/>
    </row>
    <row r="132" spans="1:40" s="18" customFormat="1" ht="16.899999999999999" hidden="1" customHeight="1" x14ac:dyDescent="0.25">
      <c r="A132" s="4"/>
      <c r="B132" s="4"/>
      <c r="C132" s="4"/>
      <c r="D132" s="4" t="s">
        <v>4</v>
      </c>
      <c r="E132" s="4" t="s">
        <v>8</v>
      </c>
      <c r="F132" s="4" t="s">
        <v>4</v>
      </c>
      <c r="G132" s="4" t="s">
        <v>7</v>
      </c>
      <c r="H132" s="4" t="s">
        <v>6</v>
      </c>
      <c r="I132" s="4" t="s">
        <v>5</v>
      </c>
      <c r="J132" s="4" t="s">
        <v>4</v>
      </c>
      <c r="K132" s="4" t="s">
        <v>4</v>
      </c>
      <c r="L132" s="4" t="s">
        <v>16</v>
      </c>
      <c r="M132" s="4" t="s">
        <v>83</v>
      </c>
      <c r="N132" s="4" t="s">
        <v>8</v>
      </c>
      <c r="O132" s="4" t="s">
        <v>8</v>
      </c>
      <c r="P132" s="4" t="s">
        <v>8</v>
      </c>
      <c r="Q132" s="75" t="s">
        <v>4</v>
      </c>
      <c r="R132" s="135"/>
      <c r="S132" s="66">
        <f t="shared" si="22"/>
        <v>3644.8</v>
      </c>
      <c r="T132" s="10">
        <f t="shared" si="22"/>
        <v>11552.599999999999</v>
      </c>
      <c r="U132" s="10">
        <f t="shared" si="22"/>
        <v>11552.599999999999</v>
      </c>
      <c r="V132" s="10">
        <f t="shared" si="22"/>
        <v>11552.599999999999</v>
      </c>
      <c r="W132" s="10">
        <f t="shared" si="22"/>
        <v>11552.599999999999</v>
      </c>
      <c r="X132" s="10">
        <f t="shared" si="22"/>
        <v>0</v>
      </c>
      <c r="Y132" s="9">
        <f>SUM(S132:X132)</f>
        <v>49855.19999999999</v>
      </c>
      <c r="Z132" s="8">
        <v>2022</v>
      </c>
      <c r="AA132" s="137"/>
      <c r="AB132" s="133"/>
      <c r="AC132" s="133"/>
      <c r="AD132" s="65"/>
      <c r="AE132" s="97"/>
      <c r="AF132" s="23"/>
      <c r="AG132" s="23"/>
      <c r="AH132" s="22"/>
      <c r="AI132" s="22"/>
      <c r="AJ132" s="22"/>
      <c r="AK132" s="22"/>
      <c r="AL132" s="22"/>
      <c r="AM132" s="22"/>
      <c r="AN132" s="52"/>
    </row>
    <row r="133" spans="1:40" s="18" customFormat="1" ht="16.899999999999999" hidden="1" customHeight="1" x14ac:dyDescent="0.25">
      <c r="A133" s="4"/>
      <c r="B133" s="4"/>
      <c r="C133" s="4"/>
      <c r="D133" s="4" t="s">
        <v>4</v>
      </c>
      <c r="E133" s="4" t="s">
        <v>8</v>
      </c>
      <c r="F133" s="4" t="s">
        <v>4</v>
      </c>
      <c r="G133" s="4" t="s">
        <v>7</v>
      </c>
      <c r="H133" s="4" t="s">
        <v>6</v>
      </c>
      <c r="I133" s="4" t="s">
        <v>5</v>
      </c>
      <c r="J133" s="4" t="s">
        <v>4</v>
      </c>
      <c r="K133" s="4" t="s">
        <v>4</v>
      </c>
      <c r="L133" s="4" t="s">
        <v>16</v>
      </c>
      <c r="M133" s="4" t="s">
        <v>4</v>
      </c>
      <c r="N133" s="4" t="s">
        <v>4</v>
      </c>
      <c r="O133" s="4" t="s">
        <v>4</v>
      </c>
      <c r="P133" s="4" t="s">
        <v>4</v>
      </c>
      <c r="Q133" s="75" t="s">
        <v>4</v>
      </c>
      <c r="R133" s="135"/>
      <c r="S133" s="66">
        <f t="shared" si="22"/>
        <v>1730</v>
      </c>
      <c r="T133" s="10">
        <f t="shared" si="22"/>
        <v>0</v>
      </c>
      <c r="U133" s="10">
        <f t="shared" si="22"/>
        <v>0</v>
      </c>
      <c r="V133" s="10">
        <f t="shared" si="22"/>
        <v>0</v>
      </c>
      <c r="W133" s="10">
        <f t="shared" si="22"/>
        <v>0</v>
      </c>
      <c r="X133" s="10">
        <f t="shared" si="22"/>
        <v>0</v>
      </c>
      <c r="Y133" s="9">
        <f>SUM(S133:X133)</f>
        <v>1730</v>
      </c>
      <c r="Z133" s="8">
        <v>2022</v>
      </c>
      <c r="AA133" s="112"/>
      <c r="AB133" s="113"/>
      <c r="AC133" s="113"/>
      <c r="AD133" s="65"/>
      <c r="AE133" s="97"/>
      <c r="AF133" s="23"/>
      <c r="AG133" s="23"/>
      <c r="AH133" s="22"/>
      <c r="AI133" s="22"/>
      <c r="AJ133" s="22"/>
      <c r="AK133" s="22"/>
      <c r="AL133" s="22"/>
      <c r="AM133" s="22"/>
      <c r="AN133" s="52"/>
    </row>
    <row r="134" spans="1:40" s="18" customFormat="1" ht="16.899999999999999" hidden="1" customHeight="1" x14ac:dyDescent="0.25">
      <c r="A134" s="4"/>
      <c r="B134" s="4"/>
      <c r="C134" s="4"/>
      <c r="D134" s="4" t="s">
        <v>4</v>
      </c>
      <c r="E134" s="4" t="s">
        <v>8</v>
      </c>
      <c r="F134" s="4" t="s">
        <v>4</v>
      </c>
      <c r="G134" s="4" t="s">
        <v>7</v>
      </c>
      <c r="H134" s="4" t="s">
        <v>6</v>
      </c>
      <c r="I134" s="4" t="s">
        <v>5</v>
      </c>
      <c r="J134" s="4" t="s">
        <v>4</v>
      </c>
      <c r="K134" s="4" t="s">
        <v>4</v>
      </c>
      <c r="L134" s="4" t="s">
        <v>16</v>
      </c>
      <c r="M134" s="4" t="s">
        <v>83</v>
      </c>
      <c r="N134" s="4" t="s">
        <v>8</v>
      </c>
      <c r="O134" s="4" t="s">
        <v>8</v>
      </c>
      <c r="P134" s="4" t="s">
        <v>8</v>
      </c>
      <c r="Q134" s="75" t="s">
        <v>58</v>
      </c>
      <c r="R134" s="148"/>
      <c r="S134" s="66">
        <f t="shared" si="22"/>
        <v>0</v>
      </c>
      <c r="T134" s="10">
        <f t="shared" si="22"/>
        <v>0</v>
      </c>
      <c r="U134" s="10">
        <f t="shared" si="22"/>
        <v>0</v>
      </c>
      <c r="V134" s="10">
        <f t="shared" si="22"/>
        <v>0</v>
      </c>
      <c r="W134" s="10">
        <f t="shared" si="22"/>
        <v>0</v>
      </c>
      <c r="X134" s="10">
        <f t="shared" si="22"/>
        <v>0</v>
      </c>
      <c r="Y134" s="9">
        <f>U134</f>
        <v>0</v>
      </c>
      <c r="Z134" s="8">
        <v>2022</v>
      </c>
      <c r="AA134" s="112"/>
      <c r="AB134" s="22"/>
      <c r="AC134" s="23"/>
      <c r="AD134" s="65"/>
      <c r="AE134" s="97"/>
      <c r="AF134" s="23"/>
      <c r="AG134" s="23"/>
      <c r="AH134" s="22"/>
      <c r="AI134" s="22"/>
      <c r="AJ134" s="22"/>
      <c r="AK134" s="22"/>
      <c r="AL134" s="22"/>
      <c r="AM134" s="22"/>
      <c r="AN134" s="52"/>
    </row>
    <row r="135" spans="1:40" s="18" customFormat="1" ht="48.6" hidden="1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75"/>
      <c r="R135" s="81" t="s">
        <v>93</v>
      </c>
      <c r="S135" s="68">
        <f t="shared" si="22"/>
        <v>90</v>
      </c>
      <c r="T135" s="2">
        <f t="shared" si="22"/>
        <v>89</v>
      </c>
      <c r="U135" s="2">
        <f t="shared" si="22"/>
        <v>89</v>
      </c>
      <c r="V135" s="2">
        <f t="shared" si="22"/>
        <v>89</v>
      </c>
      <c r="W135" s="2">
        <f t="shared" si="22"/>
        <v>89</v>
      </c>
      <c r="X135" s="2">
        <f t="shared" si="22"/>
        <v>0</v>
      </c>
      <c r="Y135" s="3">
        <f>S135+T135+U135+V135+W135+X135</f>
        <v>446</v>
      </c>
      <c r="Z135" s="1">
        <v>2022</v>
      </c>
      <c r="AA135" s="112"/>
      <c r="AB135" s="22"/>
      <c r="AC135" s="23"/>
      <c r="AD135" s="65"/>
      <c r="AE135" s="97"/>
      <c r="AF135" s="23"/>
      <c r="AG135" s="23"/>
      <c r="AH135" s="22"/>
      <c r="AI135" s="22"/>
      <c r="AJ135" s="22"/>
      <c r="AK135" s="22"/>
      <c r="AL135" s="22"/>
      <c r="AM135" s="22"/>
      <c r="AN135" s="52"/>
    </row>
    <row r="136" spans="1:40" s="18" customFormat="1" ht="33" hidden="1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75"/>
      <c r="R136" s="81" t="s">
        <v>92</v>
      </c>
      <c r="S136" s="68">
        <f t="shared" si="22"/>
        <v>335.3</v>
      </c>
      <c r="T136" s="2">
        <f t="shared" si="22"/>
        <v>326.90000000000003</v>
      </c>
      <c r="U136" s="2">
        <f t="shared" si="22"/>
        <v>326.90000000000003</v>
      </c>
      <c r="V136" s="2">
        <f t="shared" si="22"/>
        <v>326.90000000000003</v>
      </c>
      <c r="W136" s="2">
        <f t="shared" si="22"/>
        <v>326.90000000000003</v>
      </c>
      <c r="X136" s="2">
        <f t="shared" si="22"/>
        <v>0</v>
      </c>
      <c r="Y136" s="3">
        <f>S136+T136+U136+V136+W136</f>
        <v>1642.9000000000003</v>
      </c>
      <c r="Z136" s="1">
        <v>2022</v>
      </c>
      <c r="AA136" s="112"/>
      <c r="AB136" s="22"/>
      <c r="AC136" s="23"/>
      <c r="AD136" s="65"/>
      <c r="AE136" s="97"/>
      <c r="AF136" s="23"/>
      <c r="AG136" s="23"/>
      <c r="AH136" s="22"/>
      <c r="AI136" s="22"/>
      <c r="AJ136" s="22"/>
      <c r="AK136" s="22"/>
      <c r="AL136" s="22"/>
      <c r="AM136" s="22"/>
      <c r="AN136" s="52"/>
    </row>
    <row r="137" spans="1:40" s="18" customFormat="1" ht="16.899999999999999" hidden="1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75"/>
      <c r="R137" s="134" t="s">
        <v>85</v>
      </c>
      <c r="S137" s="66">
        <f t="shared" ref="S137:Y137" si="23">S138+S139+S140+S141+S142</f>
        <v>1780.1</v>
      </c>
      <c r="T137" s="10">
        <f t="shared" si="23"/>
        <v>3600.4</v>
      </c>
      <c r="U137" s="10">
        <f t="shared" si="23"/>
        <v>3600.4</v>
      </c>
      <c r="V137" s="10">
        <f t="shared" si="23"/>
        <v>3600.4</v>
      </c>
      <c r="W137" s="10">
        <f t="shared" si="23"/>
        <v>3600.4</v>
      </c>
      <c r="X137" s="10">
        <f t="shared" si="23"/>
        <v>0</v>
      </c>
      <c r="Y137" s="9">
        <f t="shared" si="23"/>
        <v>16181.699999999999</v>
      </c>
      <c r="Z137" s="8">
        <v>2022</v>
      </c>
      <c r="AA137" s="114"/>
      <c r="AB137" s="27"/>
      <c r="AC137" s="27"/>
      <c r="AD137" s="65"/>
      <c r="AE137" s="97"/>
      <c r="AF137" s="23"/>
      <c r="AG137" s="23"/>
      <c r="AH137" s="22"/>
      <c r="AI137" s="22"/>
      <c r="AJ137" s="22"/>
      <c r="AK137" s="22"/>
      <c r="AL137" s="22"/>
      <c r="AM137" s="22"/>
      <c r="AN137" s="52"/>
    </row>
    <row r="138" spans="1:40" s="18" customFormat="1" ht="16.899999999999999" hidden="1" customHeight="1" x14ac:dyDescent="0.25">
      <c r="A138" s="4" t="s">
        <v>4</v>
      </c>
      <c r="B138" s="4" t="s">
        <v>4</v>
      </c>
      <c r="C138" s="4" t="s">
        <v>7</v>
      </c>
      <c r="D138" s="4" t="s">
        <v>4</v>
      </c>
      <c r="E138" s="4" t="s">
        <v>8</v>
      </c>
      <c r="F138" s="4" t="s">
        <v>4</v>
      </c>
      <c r="G138" s="4" t="s">
        <v>7</v>
      </c>
      <c r="H138" s="4" t="s">
        <v>6</v>
      </c>
      <c r="I138" s="4" t="s">
        <v>5</v>
      </c>
      <c r="J138" s="4" t="s">
        <v>4</v>
      </c>
      <c r="K138" s="4" t="s">
        <v>4</v>
      </c>
      <c r="L138" s="4" t="s">
        <v>16</v>
      </c>
      <c r="M138" s="4" t="s">
        <v>84</v>
      </c>
      <c r="N138" s="4" t="s">
        <v>8</v>
      </c>
      <c r="O138" s="4" t="s">
        <v>8</v>
      </c>
      <c r="P138" s="4" t="s">
        <v>8</v>
      </c>
      <c r="Q138" s="75" t="s">
        <v>59</v>
      </c>
      <c r="R138" s="135"/>
      <c r="S138" s="66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9">
        <f>SUM(S138:X138)</f>
        <v>0</v>
      </c>
      <c r="Z138" s="8">
        <v>2022</v>
      </c>
      <c r="AA138" s="114"/>
      <c r="AB138" s="27"/>
      <c r="AC138" s="27"/>
      <c r="AD138" s="65"/>
      <c r="AE138" s="97"/>
      <c r="AF138" s="23"/>
      <c r="AG138" s="23"/>
      <c r="AH138" s="22"/>
      <c r="AI138" s="22"/>
      <c r="AJ138" s="22"/>
      <c r="AK138" s="22"/>
      <c r="AL138" s="22"/>
      <c r="AM138" s="22"/>
      <c r="AN138" s="52"/>
    </row>
    <row r="139" spans="1:40" s="18" customFormat="1" ht="16.899999999999999" hidden="1" customHeight="1" x14ac:dyDescent="0.25">
      <c r="A139" s="4" t="s">
        <v>4</v>
      </c>
      <c r="B139" s="4" t="s">
        <v>4</v>
      </c>
      <c r="C139" s="4" t="s">
        <v>7</v>
      </c>
      <c r="D139" s="4" t="s">
        <v>4</v>
      </c>
      <c r="E139" s="4" t="s">
        <v>8</v>
      </c>
      <c r="F139" s="4" t="s">
        <v>4</v>
      </c>
      <c r="G139" s="4" t="s">
        <v>7</v>
      </c>
      <c r="H139" s="4" t="s">
        <v>6</v>
      </c>
      <c r="I139" s="4" t="s">
        <v>5</v>
      </c>
      <c r="J139" s="4" t="s">
        <v>4</v>
      </c>
      <c r="K139" s="4" t="s">
        <v>4</v>
      </c>
      <c r="L139" s="4" t="s">
        <v>16</v>
      </c>
      <c r="M139" s="4" t="s">
        <v>84</v>
      </c>
      <c r="N139" s="4" t="s">
        <v>8</v>
      </c>
      <c r="O139" s="4" t="s">
        <v>8</v>
      </c>
      <c r="P139" s="4" t="s">
        <v>8</v>
      </c>
      <c r="Q139" s="75" t="s">
        <v>59</v>
      </c>
      <c r="R139" s="135"/>
      <c r="S139" s="66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9">
        <f>SUM(S139:X139)</f>
        <v>0</v>
      </c>
      <c r="Z139" s="8">
        <v>2022</v>
      </c>
      <c r="AA139" s="114"/>
      <c r="AB139" s="27"/>
      <c r="AC139" s="27"/>
      <c r="AD139" s="65"/>
      <c r="AE139" s="97"/>
      <c r="AF139" s="23"/>
      <c r="AG139" s="23"/>
      <c r="AH139" s="22"/>
      <c r="AI139" s="22"/>
      <c r="AJ139" s="22"/>
      <c r="AK139" s="22"/>
      <c r="AL139" s="22"/>
      <c r="AM139" s="22"/>
      <c r="AN139" s="52"/>
    </row>
    <row r="140" spans="1:40" s="18" customFormat="1" ht="16.899999999999999" hidden="1" customHeight="1" x14ac:dyDescent="0.25">
      <c r="A140" s="4" t="s">
        <v>4</v>
      </c>
      <c r="B140" s="4" t="s">
        <v>4</v>
      </c>
      <c r="C140" s="4" t="s">
        <v>7</v>
      </c>
      <c r="D140" s="4" t="s">
        <v>4</v>
      </c>
      <c r="E140" s="4" t="s">
        <v>8</v>
      </c>
      <c r="F140" s="4" t="s">
        <v>4</v>
      </c>
      <c r="G140" s="4" t="s">
        <v>7</v>
      </c>
      <c r="H140" s="4" t="s">
        <v>6</v>
      </c>
      <c r="I140" s="4" t="s">
        <v>5</v>
      </c>
      <c r="J140" s="4" t="s">
        <v>4</v>
      </c>
      <c r="K140" s="4" t="s">
        <v>4</v>
      </c>
      <c r="L140" s="4" t="s">
        <v>16</v>
      </c>
      <c r="M140" s="4" t="s">
        <v>83</v>
      </c>
      <c r="N140" s="4" t="s">
        <v>8</v>
      </c>
      <c r="O140" s="4" t="s">
        <v>8</v>
      </c>
      <c r="P140" s="4" t="s">
        <v>8</v>
      </c>
      <c r="Q140" s="75" t="s">
        <v>4</v>
      </c>
      <c r="R140" s="135"/>
      <c r="S140" s="66">
        <f>1896.1-590</f>
        <v>1306.0999999999999</v>
      </c>
      <c r="T140" s="10">
        <v>3600.4</v>
      </c>
      <c r="U140" s="10">
        <v>3600.4</v>
      </c>
      <c r="V140" s="10">
        <v>3600.4</v>
      </c>
      <c r="W140" s="10">
        <v>3600.4</v>
      </c>
      <c r="X140" s="10">
        <v>0</v>
      </c>
      <c r="Y140" s="9">
        <f>SUM(S140:X140)</f>
        <v>15707.699999999999</v>
      </c>
      <c r="Z140" s="8">
        <v>2022</v>
      </c>
      <c r="AA140" s="132"/>
      <c r="AB140" s="150"/>
      <c r="AC140" s="150"/>
      <c r="AD140" s="65"/>
      <c r="AE140" s="97"/>
      <c r="AF140" s="23"/>
      <c r="AG140" s="23"/>
      <c r="AH140" s="22"/>
      <c r="AI140" s="22"/>
      <c r="AJ140" s="22"/>
      <c r="AK140" s="22"/>
      <c r="AL140" s="22"/>
      <c r="AM140" s="22"/>
      <c r="AN140" s="52"/>
    </row>
    <row r="141" spans="1:40" s="18" customFormat="1" ht="16.899999999999999" hidden="1" customHeight="1" x14ac:dyDescent="0.25">
      <c r="A141" s="4" t="s">
        <v>4</v>
      </c>
      <c r="B141" s="4" t="s">
        <v>4</v>
      </c>
      <c r="C141" s="4" t="s">
        <v>7</v>
      </c>
      <c r="D141" s="4" t="s">
        <v>4</v>
      </c>
      <c r="E141" s="4" t="s">
        <v>8</v>
      </c>
      <c r="F141" s="4" t="s">
        <v>4</v>
      </c>
      <c r="G141" s="4" t="s">
        <v>7</v>
      </c>
      <c r="H141" s="4" t="s">
        <v>6</v>
      </c>
      <c r="I141" s="4" t="s">
        <v>5</v>
      </c>
      <c r="J141" s="4" t="s">
        <v>4</v>
      </c>
      <c r="K141" s="4" t="s">
        <v>4</v>
      </c>
      <c r="L141" s="4" t="s">
        <v>16</v>
      </c>
      <c r="M141" s="4" t="s">
        <v>4</v>
      </c>
      <c r="N141" s="4" t="s">
        <v>4</v>
      </c>
      <c r="O141" s="4" t="s">
        <v>4</v>
      </c>
      <c r="P141" s="4" t="s">
        <v>4</v>
      </c>
      <c r="Q141" s="75" t="s">
        <v>4</v>
      </c>
      <c r="R141" s="135"/>
      <c r="S141" s="66">
        <v>474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9">
        <f>SUM(S141:X141)</f>
        <v>474</v>
      </c>
      <c r="Z141" s="8">
        <v>2022</v>
      </c>
      <c r="AA141" s="132"/>
      <c r="AB141" s="150"/>
      <c r="AC141" s="150"/>
      <c r="AD141" s="65"/>
      <c r="AE141" s="97"/>
      <c r="AF141" s="23"/>
      <c r="AG141" s="23"/>
      <c r="AH141" s="22"/>
      <c r="AI141" s="22"/>
      <c r="AJ141" s="22"/>
      <c r="AK141" s="22"/>
      <c r="AL141" s="22"/>
      <c r="AM141" s="22"/>
      <c r="AN141" s="52"/>
    </row>
    <row r="142" spans="1:40" s="18" customFormat="1" ht="16.899999999999999" hidden="1" customHeight="1" x14ac:dyDescent="0.25">
      <c r="A142" s="4" t="s">
        <v>4</v>
      </c>
      <c r="B142" s="4" t="s">
        <v>4</v>
      </c>
      <c r="C142" s="4" t="s">
        <v>7</v>
      </c>
      <c r="D142" s="4" t="s">
        <v>4</v>
      </c>
      <c r="E142" s="4" t="s">
        <v>8</v>
      </c>
      <c r="F142" s="4" t="s">
        <v>4</v>
      </c>
      <c r="G142" s="4" t="s">
        <v>7</v>
      </c>
      <c r="H142" s="4" t="s">
        <v>6</v>
      </c>
      <c r="I142" s="4" t="s">
        <v>5</v>
      </c>
      <c r="J142" s="4" t="s">
        <v>4</v>
      </c>
      <c r="K142" s="4" t="s">
        <v>4</v>
      </c>
      <c r="L142" s="4" t="s">
        <v>16</v>
      </c>
      <c r="M142" s="4" t="s">
        <v>83</v>
      </c>
      <c r="N142" s="4" t="s">
        <v>8</v>
      </c>
      <c r="O142" s="4" t="s">
        <v>8</v>
      </c>
      <c r="P142" s="4" t="s">
        <v>8</v>
      </c>
      <c r="Q142" s="75" t="s">
        <v>58</v>
      </c>
      <c r="R142" s="148"/>
      <c r="S142" s="66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9">
        <f>U142</f>
        <v>0</v>
      </c>
      <c r="Z142" s="8">
        <v>2022</v>
      </c>
      <c r="AA142" s="112"/>
      <c r="AB142" s="22"/>
      <c r="AC142" s="23"/>
      <c r="AD142" s="65"/>
      <c r="AE142" s="97"/>
      <c r="AF142" s="23"/>
      <c r="AG142" s="23"/>
      <c r="AH142" s="22"/>
      <c r="AI142" s="22"/>
      <c r="AJ142" s="22"/>
      <c r="AK142" s="22"/>
      <c r="AL142" s="22"/>
      <c r="AM142" s="22"/>
      <c r="AN142" s="52"/>
    </row>
    <row r="143" spans="1:40" s="18" customFormat="1" ht="47.25" hidden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75"/>
      <c r="R143" s="81" t="s">
        <v>91</v>
      </c>
      <c r="S143" s="68">
        <v>26</v>
      </c>
      <c r="T143" s="2">
        <v>26</v>
      </c>
      <c r="U143" s="2">
        <v>26</v>
      </c>
      <c r="V143" s="2">
        <v>26</v>
      </c>
      <c r="W143" s="2">
        <v>26</v>
      </c>
      <c r="X143" s="2">
        <v>0</v>
      </c>
      <c r="Y143" s="3">
        <f>SUM(S143:X143)</f>
        <v>130</v>
      </c>
      <c r="Z143" s="1">
        <v>2022</v>
      </c>
      <c r="AA143" s="112"/>
      <c r="AB143" s="22"/>
      <c r="AC143" s="23"/>
      <c r="AD143" s="65"/>
      <c r="AE143" s="97"/>
      <c r="AF143" s="23"/>
      <c r="AG143" s="23"/>
      <c r="AH143" s="22"/>
      <c r="AI143" s="22"/>
      <c r="AJ143" s="22"/>
      <c r="AK143" s="22"/>
      <c r="AL143" s="22"/>
      <c r="AM143" s="22"/>
      <c r="AN143" s="52"/>
    </row>
    <row r="144" spans="1:40" s="18" customFormat="1" ht="47.25" hidden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75"/>
      <c r="R144" s="81" t="s">
        <v>90</v>
      </c>
      <c r="S144" s="68">
        <v>130</v>
      </c>
      <c r="T144" s="2">
        <v>130</v>
      </c>
      <c r="U144" s="2">
        <v>130</v>
      </c>
      <c r="V144" s="2">
        <v>130</v>
      </c>
      <c r="W144" s="2">
        <v>130</v>
      </c>
      <c r="X144" s="2">
        <v>0</v>
      </c>
      <c r="Y144" s="3">
        <f>S144+T144+U144+V144+W144</f>
        <v>650</v>
      </c>
      <c r="Z144" s="1">
        <v>2022</v>
      </c>
      <c r="AA144" s="112"/>
      <c r="AB144" s="22"/>
      <c r="AC144" s="23"/>
      <c r="AD144" s="65"/>
      <c r="AE144" s="97"/>
      <c r="AF144" s="23"/>
      <c r="AG144" s="23"/>
      <c r="AH144" s="22"/>
      <c r="AI144" s="22"/>
      <c r="AJ144" s="22"/>
      <c r="AK144" s="22"/>
      <c r="AL144" s="22"/>
      <c r="AM144" s="22"/>
      <c r="AN144" s="52"/>
    </row>
    <row r="145" spans="1:40" s="18" customFormat="1" ht="16.149999999999999" hidden="1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75"/>
      <c r="R145" s="134" t="s">
        <v>85</v>
      </c>
      <c r="S145" s="66">
        <f t="shared" ref="S145:Y145" si="24">S146+S147+S148+S149+S150</f>
        <v>1015.5</v>
      </c>
      <c r="T145" s="10">
        <f t="shared" si="24"/>
        <v>2247.5</v>
      </c>
      <c r="U145" s="10">
        <f t="shared" si="24"/>
        <v>2247.5</v>
      </c>
      <c r="V145" s="10">
        <f t="shared" si="24"/>
        <v>2247.5</v>
      </c>
      <c r="W145" s="10">
        <f t="shared" si="24"/>
        <v>2247.5</v>
      </c>
      <c r="X145" s="10">
        <f t="shared" si="24"/>
        <v>0</v>
      </c>
      <c r="Y145" s="9">
        <f t="shared" si="24"/>
        <v>10005.5</v>
      </c>
      <c r="Z145" s="8">
        <v>2022</v>
      </c>
      <c r="AA145" s="112"/>
      <c r="AB145" s="22"/>
      <c r="AC145" s="23"/>
      <c r="AD145" s="65"/>
      <c r="AE145" s="97"/>
      <c r="AF145" s="23"/>
      <c r="AG145" s="23"/>
      <c r="AH145" s="22"/>
      <c r="AI145" s="22"/>
      <c r="AJ145" s="22"/>
      <c r="AK145" s="22"/>
      <c r="AL145" s="22"/>
      <c r="AM145" s="22"/>
      <c r="AN145" s="52"/>
    </row>
    <row r="146" spans="1:40" s="18" customFormat="1" hidden="1" x14ac:dyDescent="0.25">
      <c r="A146" s="4" t="s">
        <v>4</v>
      </c>
      <c r="B146" s="4" t="s">
        <v>4</v>
      </c>
      <c r="C146" s="4" t="s">
        <v>5</v>
      </c>
      <c r="D146" s="4" t="s">
        <v>4</v>
      </c>
      <c r="E146" s="4" t="s">
        <v>8</v>
      </c>
      <c r="F146" s="4" t="s">
        <v>4</v>
      </c>
      <c r="G146" s="4" t="s">
        <v>7</v>
      </c>
      <c r="H146" s="4" t="s">
        <v>6</v>
      </c>
      <c r="I146" s="4" t="s">
        <v>5</v>
      </c>
      <c r="J146" s="4" t="s">
        <v>4</v>
      </c>
      <c r="K146" s="4" t="s">
        <v>4</v>
      </c>
      <c r="L146" s="4" t="s">
        <v>16</v>
      </c>
      <c r="M146" s="4" t="s">
        <v>84</v>
      </c>
      <c r="N146" s="4" t="s">
        <v>8</v>
      </c>
      <c r="O146" s="4" t="s">
        <v>8</v>
      </c>
      <c r="P146" s="4" t="s">
        <v>8</v>
      </c>
      <c r="Q146" s="75" t="s">
        <v>59</v>
      </c>
      <c r="R146" s="135"/>
      <c r="S146" s="66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9">
        <f>SUM(S146:X146)</f>
        <v>0</v>
      </c>
      <c r="Z146" s="8">
        <v>2022</v>
      </c>
      <c r="AA146" s="112"/>
      <c r="AB146" s="22"/>
      <c r="AC146" s="23"/>
      <c r="AD146" s="65"/>
      <c r="AE146" s="97"/>
      <c r="AF146" s="23"/>
      <c r="AG146" s="23"/>
      <c r="AH146" s="22"/>
      <c r="AI146" s="22"/>
      <c r="AJ146" s="22"/>
      <c r="AK146" s="22"/>
      <c r="AL146" s="22"/>
      <c r="AM146" s="22"/>
      <c r="AN146" s="52"/>
    </row>
    <row r="147" spans="1:40" s="18" customFormat="1" hidden="1" x14ac:dyDescent="0.25">
      <c r="A147" s="4" t="s">
        <v>4</v>
      </c>
      <c r="B147" s="4" t="s">
        <v>4</v>
      </c>
      <c r="C147" s="4" t="s">
        <v>5</v>
      </c>
      <c r="D147" s="4" t="s">
        <v>4</v>
      </c>
      <c r="E147" s="4" t="s">
        <v>8</v>
      </c>
      <c r="F147" s="4" t="s">
        <v>4</v>
      </c>
      <c r="G147" s="4" t="s">
        <v>7</v>
      </c>
      <c r="H147" s="4" t="s">
        <v>6</v>
      </c>
      <c r="I147" s="4" t="s">
        <v>5</v>
      </c>
      <c r="J147" s="4" t="s">
        <v>4</v>
      </c>
      <c r="K147" s="4" t="s">
        <v>4</v>
      </c>
      <c r="L147" s="4" t="s">
        <v>16</v>
      </c>
      <c r="M147" s="4" t="s">
        <v>84</v>
      </c>
      <c r="N147" s="4" t="s">
        <v>8</v>
      </c>
      <c r="O147" s="4" t="s">
        <v>8</v>
      </c>
      <c r="P147" s="4" t="s">
        <v>8</v>
      </c>
      <c r="Q147" s="75" t="s">
        <v>59</v>
      </c>
      <c r="R147" s="135"/>
      <c r="S147" s="66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9">
        <f>SUM(S147:X147)</f>
        <v>0</v>
      </c>
      <c r="Z147" s="8">
        <v>2022</v>
      </c>
      <c r="AA147" s="112"/>
      <c r="AB147" s="22"/>
      <c r="AC147" s="23"/>
      <c r="AD147" s="65"/>
      <c r="AE147" s="97"/>
      <c r="AF147" s="23"/>
      <c r="AG147" s="23"/>
      <c r="AH147" s="22"/>
      <c r="AI147" s="22"/>
      <c r="AJ147" s="22"/>
      <c r="AK147" s="22"/>
      <c r="AL147" s="22"/>
      <c r="AM147" s="22"/>
      <c r="AN147" s="52"/>
    </row>
    <row r="148" spans="1:40" s="18" customFormat="1" ht="16.5" hidden="1" customHeight="1" x14ac:dyDescent="0.25">
      <c r="A148" s="4" t="s">
        <v>4</v>
      </c>
      <c r="B148" s="4" t="s">
        <v>4</v>
      </c>
      <c r="C148" s="4" t="s">
        <v>5</v>
      </c>
      <c r="D148" s="4" t="s">
        <v>4</v>
      </c>
      <c r="E148" s="4" t="s">
        <v>8</v>
      </c>
      <c r="F148" s="4" t="s">
        <v>4</v>
      </c>
      <c r="G148" s="4" t="s">
        <v>7</v>
      </c>
      <c r="H148" s="4" t="s">
        <v>6</v>
      </c>
      <c r="I148" s="4" t="s">
        <v>5</v>
      </c>
      <c r="J148" s="4" t="s">
        <v>4</v>
      </c>
      <c r="K148" s="4" t="s">
        <v>4</v>
      </c>
      <c r="L148" s="4" t="s">
        <v>16</v>
      </c>
      <c r="M148" s="4" t="s">
        <v>83</v>
      </c>
      <c r="N148" s="4" t="s">
        <v>8</v>
      </c>
      <c r="O148" s="4" t="s">
        <v>8</v>
      </c>
      <c r="P148" s="4" t="s">
        <v>8</v>
      </c>
      <c r="Q148" s="75" t="s">
        <v>4</v>
      </c>
      <c r="R148" s="135"/>
      <c r="S148" s="66">
        <f>1079.5-590</f>
        <v>489.5</v>
      </c>
      <c r="T148" s="10">
        <v>2247.5</v>
      </c>
      <c r="U148" s="10">
        <v>2247.5</v>
      </c>
      <c r="V148" s="10">
        <v>2247.5</v>
      </c>
      <c r="W148" s="10">
        <v>2247.5</v>
      </c>
      <c r="X148" s="10">
        <v>0</v>
      </c>
      <c r="Y148" s="9">
        <f>SUM(S148:X148)</f>
        <v>9479.5</v>
      </c>
      <c r="Z148" s="8">
        <v>2022</v>
      </c>
      <c r="AA148" s="137"/>
      <c r="AB148" s="133"/>
      <c r="AC148" s="133"/>
      <c r="AD148" s="65"/>
      <c r="AE148" s="97"/>
      <c r="AF148" s="23"/>
      <c r="AG148" s="23"/>
      <c r="AH148" s="22"/>
      <c r="AI148" s="22"/>
      <c r="AJ148" s="22"/>
      <c r="AK148" s="22"/>
      <c r="AL148" s="22"/>
      <c r="AM148" s="22"/>
      <c r="AN148" s="52"/>
    </row>
    <row r="149" spans="1:40" s="18" customFormat="1" hidden="1" x14ac:dyDescent="0.25">
      <c r="A149" s="4" t="s">
        <v>4</v>
      </c>
      <c r="B149" s="4" t="s">
        <v>4</v>
      </c>
      <c r="C149" s="4" t="s">
        <v>5</v>
      </c>
      <c r="D149" s="4" t="s">
        <v>4</v>
      </c>
      <c r="E149" s="4" t="s">
        <v>8</v>
      </c>
      <c r="F149" s="4" t="s">
        <v>4</v>
      </c>
      <c r="G149" s="4" t="s">
        <v>7</v>
      </c>
      <c r="H149" s="4" t="s">
        <v>6</v>
      </c>
      <c r="I149" s="4" t="s">
        <v>5</v>
      </c>
      <c r="J149" s="4" t="s">
        <v>4</v>
      </c>
      <c r="K149" s="4" t="s">
        <v>4</v>
      </c>
      <c r="L149" s="4" t="s">
        <v>16</v>
      </c>
      <c r="M149" s="4" t="s">
        <v>4</v>
      </c>
      <c r="N149" s="4" t="s">
        <v>4</v>
      </c>
      <c r="O149" s="4" t="s">
        <v>4</v>
      </c>
      <c r="P149" s="4" t="s">
        <v>4</v>
      </c>
      <c r="Q149" s="75" t="s">
        <v>4</v>
      </c>
      <c r="R149" s="135"/>
      <c r="S149" s="66">
        <f>0+126+400</f>
        <v>526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9">
        <f>SUM(S149:X149)</f>
        <v>526</v>
      </c>
      <c r="Z149" s="8">
        <v>2022</v>
      </c>
      <c r="AA149" s="112"/>
      <c r="AB149" s="113"/>
      <c r="AC149" s="113"/>
      <c r="AD149" s="65"/>
      <c r="AE149" s="97"/>
      <c r="AF149" s="23"/>
      <c r="AG149" s="23"/>
      <c r="AH149" s="22"/>
      <c r="AI149" s="22"/>
      <c r="AJ149" s="22"/>
      <c r="AK149" s="22"/>
      <c r="AL149" s="22"/>
      <c r="AM149" s="22"/>
      <c r="AN149" s="52"/>
    </row>
    <row r="150" spans="1:40" s="18" customFormat="1" hidden="1" x14ac:dyDescent="0.25">
      <c r="A150" s="4" t="s">
        <v>4</v>
      </c>
      <c r="B150" s="4" t="s">
        <v>4</v>
      </c>
      <c r="C150" s="4" t="s">
        <v>5</v>
      </c>
      <c r="D150" s="4" t="s">
        <v>4</v>
      </c>
      <c r="E150" s="4" t="s">
        <v>8</v>
      </c>
      <c r="F150" s="4" t="s">
        <v>4</v>
      </c>
      <c r="G150" s="4" t="s">
        <v>7</v>
      </c>
      <c r="H150" s="4" t="s">
        <v>6</v>
      </c>
      <c r="I150" s="4" t="s">
        <v>5</v>
      </c>
      <c r="J150" s="4" t="s">
        <v>4</v>
      </c>
      <c r="K150" s="4" t="s">
        <v>4</v>
      </c>
      <c r="L150" s="4" t="s">
        <v>16</v>
      </c>
      <c r="M150" s="4" t="s">
        <v>83</v>
      </c>
      <c r="N150" s="4" t="s">
        <v>8</v>
      </c>
      <c r="O150" s="4" t="s">
        <v>8</v>
      </c>
      <c r="P150" s="4" t="s">
        <v>8</v>
      </c>
      <c r="Q150" s="75" t="s">
        <v>58</v>
      </c>
      <c r="R150" s="148"/>
      <c r="S150" s="66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9">
        <f>U150</f>
        <v>0</v>
      </c>
      <c r="Z150" s="8">
        <v>2022</v>
      </c>
      <c r="AA150" s="112"/>
      <c r="AB150" s="22"/>
      <c r="AC150" s="23"/>
      <c r="AD150" s="65"/>
      <c r="AE150" s="97"/>
      <c r="AF150" s="23"/>
      <c r="AG150" s="23"/>
      <c r="AH150" s="22"/>
      <c r="AI150" s="22"/>
      <c r="AJ150" s="22"/>
      <c r="AK150" s="22"/>
      <c r="AL150" s="22"/>
      <c r="AM150" s="22"/>
      <c r="AN150" s="52"/>
    </row>
    <row r="151" spans="1:40" s="18" customFormat="1" ht="47.25" hidden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75"/>
      <c r="R151" s="81" t="s">
        <v>89</v>
      </c>
      <c r="S151" s="68">
        <v>23</v>
      </c>
      <c r="T151" s="2">
        <v>23</v>
      </c>
      <c r="U151" s="2">
        <v>23</v>
      </c>
      <c r="V151" s="2">
        <v>23</v>
      </c>
      <c r="W151" s="2">
        <v>23</v>
      </c>
      <c r="X151" s="2">
        <v>0</v>
      </c>
      <c r="Y151" s="3">
        <f>SUM(S151:X151)</f>
        <v>115</v>
      </c>
      <c r="Z151" s="1">
        <v>2022</v>
      </c>
      <c r="AA151" s="112"/>
      <c r="AB151" s="22"/>
      <c r="AC151" s="23"/>
      <c r="AD151" s="65"/>
      <c r="AE151" s="97"/>
      <c r="AF151" s="23"/>
      <c r="AG151" s="23"/>
      <c r="AH151" s="22"/>
      <c r="AI151" s="22"/>
      <c r="AJ151" s="22"/>
      <c r="AK151" s="22"/>
      <c r="AL151" s="22"/>
      <c r="AM151" s="22"/>
      <c r="AN151" s="52"/>
    </row>
    <row r="152" spans="1:40" s="18" customFormat="1" ht="47.25" hidden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75"/>
      <c r="R152" s="81" t="s">
        <v>88</v>
      </c>
      <c r="S152" s="68">
        <v>87.9</v>
      </c>
      <c r="T152" s="2">
        <v>87.9</v>
      </c>
      <c r="U152" s="2">
        <v>87.9</v>
      </c>
      <c r="V152" s="2">
        <v>87.9</v>
      </c>
      <c r="W152" s="2">
        <v>87.9</v>
      </c>
      <c r="X152" s="2">
        <v>0</v>
      </c>
      <c r="Y152" s="3">
        <f>SUM(S152:X152)</f>
        <v>439.5</v>
      </c>
      <c r="Z152" s="1">
        <v>2022</v>
      </c>
      <c r="AA152" s="132"/>
      <c r="AB152" s="133"/>
      <c r="AC152" s="23"/>
      <c r="AD152" s="65"/>
      <c r="AE152" s="97"/>
      <c r="AF152" s="23"/>
      <c r="AG152" s="23"/>
      <c r="AH152" s="22"/>
      <c r="AI152" s="22"/>
      <c r="AJ152" s="22"/>
      <c r="AK152" s="22"/>
      <c r="AL152" s="22"/>
      <c r="AM152" s="22"/>
      <c r="AN152" s="52"/>
    </row>
    <row r="153" spans="1:40" s="18" customFormat="1" ht="16.5" hidden="1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75"/>
      <c r="R153" s="134" t="s">
        <v>85</v>
      </c>
      <c r="S153" s="66">
        <f t="shared" ref="S153:Y153" si="25">S154+S155+S156+S157+S158</f>
        <v>1622.2</v>
      </c>
      <c r="T153" s="10">
        <f t="shared" si="25"/>
        <v>3360.5</v>
      </c>
      <c r="U153" s="10">
        <f t="shared" si="25"/>
        <v>3360.5</v>
      </c>
      <c r="V153" s="10">
        <f t="shared" si="25"/>
        <v>3360.5</v>
      </c>
      <c r="W153" s="10">
        <f t="shared" si="25"/>
        <v>3360.5</v>
      </c>
      <c r="X153" s="10">
        <f t="shared" si="25"/>
        <v>0</v>
      </c>
      <c r="Y153" s="9">
        <f t="shared" si="25"/>
        <v>15064.2</v>
      </c>
      <c r="Z153" s="8">
        <v>2022</v>
      </c>
      <c r="AA153" s="114"/>
      <c r="AB153" s="22"/>
      <c r="AC153" s="23"/>
      <c r="AD153" s="65"/>
      <c r="AE153" s="97"/>
      <c r="AF153" s="23"/>
      <c r="AG153" s="23"/>
      <c r="AH153" s="22"/>
      <c r="AI153" s="22"/>
      <c r="AJ153" s="22"/>
      <c r="AK153" s="22"/>
      <c r="AL153" s="22"/>
      <c r="AM153" s="22"/>
      <c r="AN153" s="52"/>
    </row>
    <row r="154" spans="1:40" s="18" customFormat="1" hidden="1" x14ac:dyDescent="0.25">
      <c r="A154" s="4" t="s">
        <v>4</v>
      </c>
      <c r="B154" s="4" t="s">
        <v>4</v>
      </c>
      <c r="C154" s="4" t="s">
        <v>8</v>
      </c>
      <c r="D154" s="4" t="s">
        <v>4</v>
      </c>
      <c r="E154" s="4" t="s">
        <v>8</v>
      </c>
      <c r="F154" s="4" t="s">
        <v>4</v>
      </c>
      <c r="G154" s="4" t="s">
        <v>7</v>
      </c>
      <c r="H154" s="4" t="s">
        <v>6</v>
      </c>
      <c r="I154" s="4" t="s">
        <v>5</v>
      </c>
      <c r="J154" s="4" t="s">
        <v>4</v>
      </c>
      <c r="K154" s="4" t="s">
        <v>4</v>
      </c>
      <c r="L154" s="4" t="s">
        <v>16</v>
      </c>
      <c r="M154" s="4" t="s">
        <v>84</v>
      </c>
      <c r="N154" s="4" t="s">
        <v>8</v>
      </c>
      <c r="O154" s="4" t="s">
        <v>8</v>
      </c>
      <c r="P154" s="4" t="s">
        <v>8</v>
      </c>
      <c r="Q154" s="75" t="s">
        <v>59</v>
      </c>
      <c r="R154" s="135"/>
      <c r="S154" s="66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9">
        <f>SUM(S154:X154)</f>
        <v>0</v>
      </c>
      <c r="Z154" s="8">
        <v>2022</v>
      </c>
      <c r="AA154" s="112"/>
      <c r="AB154" s="22"/>
      <c r="AC154" s="23"/>
      <c r="AD154" s="65"/>
      <c r="AE154" s="97"/>
      <c r="AF154" s="23"/>
      <c r="AG154" s="23"/>
      <c r="AH154" s="22"/>
      <c r="AI154" s="22"/>
      <c r="AJ154" s="22"/>
      <c r="AK154" s="22"/>
      <c r="AL154" s="22"/>
      <c r="AM154" s="22"/>
      <c r="AN154" s="52"/>
    </row>
    <row r="155" spans="1:40" s="18" customFormat="1" hidden="1" x14ac:dyDescent="0.25">
      <c r="A155" s="4" t="s">
        <v>4</v>
      </c>
      <c r="B155" s="4" t="s">
        <v>4</v>
      </c>
      <c r="C155" s="4" t="s">
        <v>8</v>
      </c>
      <c r="D155" s="4" t="s">
        <v>4</v>
      </c>
      <c r="E155" s="4" t="s">
        <v>8</v>
      </c>
      <c r="F155" s="4" t="s">
        <v>4</v>
      </c>
      <c r="G155" s="4" t="s">
        <v>7</v>
      </c>
      <c r="H155" s="4" t="s">
        <v>6</v>
      </c>
      <c r="I155" s="4" t="s">
        <v>5</v>
      </c>
      <c r="J155" s="4" t="s">
        <v>4</v>
      </c>
      <c r="K155" s="4" t="s">
        <v>4</v>
      </c>
      <c r="L155" s="4" t="s">
        <v>16</v>
      </c>
      <c r="M155" s="4" t="s">
        <v>84</v>
      </c>
      <c r="N155" s="4" t="s">
        <v>8</v>
      </c>
      <c r="O155" s="4" t="s">
        <v>8</v>
      </c>
      <c r="P155" s="4" t="s">
        <v>8</v>
      </c>
      <c r="Q155" s="75" t="s">
        <v>59</v>
      </c>
      <c r="R155" s="135"/>
      <c r="S155" s="66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9">
        <f>SUM(S155:X155)</f>
        <v>0</v>
      </c>
      <c r="Z155" s="8">
        <v>2022</v>
      </c>
      <c r="AA155" s="112"/>
      <c r="AB155" s="22"/>
      <c r="AC155" s="23"/>
      <c r="AD155" s="65"/>
      <c r="AE155" s="97"/>
      <c r="AF155" s="23"/>
      <c r="AG155" s="23"/>
      <c r="AH155" s="22"/>
      <c r="AI155" s="22"/>
      <c r="AJ155" s="22"/>
      <c r="AK155" s="22"/>
      <c r="AL155" s="22"/>
      <c r="AM155" s="22"/>
      <c r="AN155" s="52"/>
    </row>
    <row r="156" spans="1:40" s="18" customFormat="1" ht="16.5" hidden="1" customHeight="1" x14ac:dyDescent="0.25">
      <c r="A156" s="4" t="s">
        <v>4</v>
      </c>
      <c r="B156" s="4" t="s">
        <v>4</v>
      </c>
      <c r="C156" s="4" t="s">
        <v>8</v>
      </c>
      <c r="D156" s="4" t="s">
        <v>4</v>
      </c>
      <c r="E156" s="4" t="s">
        <v>8</v>
      </c>
      <c r="F156" s="4" t="s">
        <v>4</v>
      </c>
      <c r="G156" s="4" t="s">
        <v>7</v>
      </c>
      <c r="H156" s="4" t="s">
        <v>6</v>
      </c>
      <c r="I156" s="4" t="s">
        <v>5</v>
      </c>
      <c r="J156" s="4" t="s">
        <v>4</v>
      </c>
      <c r="K156" s="4" t="s">
        <v>4</v>
      </c>
      <c r="L156" s="4" t="s">
        <v>16</v>
      </c>
      <c r="M156" s="4" t="s">
        <v>83</v>
      </c>
      <c r="N156" s="4" t="s">
        <v>8</v>
      </c>
      <c r="O156" s="4" t="s">
        <v>8</v>
      </c>
      <c r="P156" s="4" t="s">
        <v>8</v>
      </c>
      <c r="Q156" s="75" t="s">
        <v>4</v>
      </c>
      <c r="R156" s="135"/>
      <c r="S156" s="66">
        <f>1962.2-590</f>
        <v>1372.2</v>
      </c>
      <c r="T156" s="10">
        <v>3360.5</v>
      </c>
      <c r="U156" s="10">
        <v>3360.5</v>
      </c>
      <c r="V156" s="10">
        <v>3360.5</v>
      </c>
      <c r="W156" s="10">
        <v>3360.5</v>
      </c>
      <c r="X156" s="10">
        <v>0</v>
      </c>
      <c r="Y156" s="9">
        <f>SUM(S156:X156)</f>
        <v>14814.2</v>
      </c>
      <c r="Z156" s="8">
        <v>2022</v>
      </c>
      <c r="AA156" s="137"/>
      <c r="AB156" s="133"/>
      <c r="AC156" s="133"/>
      <c r="AD156" s="65"/>
      <c r="AE156" s="97"/>
      <c r="AF156" s="23"/>
      <c r="AG156" s="23"/>
      <c r="AH156" s="22"/>
      <c r="AI156" s="22"/>
      <c r="AJ156" s="22"/>
      <c r="AK156" s="22"/>
      <c r="AL156" s="22"/>
      <c r="AM156" s="22"/>
      <c r="AN156" s="52"/>
    </row>
    <row r="157" spans="1:40" s="18" customFormat="1" hidden="1" x14ac:dyDescent="0.25">
      <c r="A157" s="4" t="s">
        <v>4</v>
      </c>
      <c r="B157" s="4" t="s">
        <v>4</v>
      </c>
      <c r="C157" s="4" t="s">
        <v>8</v>
      </c>
      <c r="D157" s="4" t="s">
        <v>4</v>
      </c>
      <c r="E157" s="4" t="s">
        <v>8</v>
      </c>
      <c r="F157" s="4" t="s">
        <v>4</v>
      </c>
      <c r="G157" s="4" t="s">
        <v>7</v>
      </c>
      <c r="H157" s="4" t="s">
        <v>6</v>
      </c>
      <c r="I157" s="4" t="s">
        <v>5</v>
      </c>
      <c r="J157" s="4" t="s">
        <v>4</v>
      </c>
      <c r="K157" s="4" t="s">
        <v>4</v>
      </c>
      <c r="L157" s="4" t="s">
        <v>16</v>
      </c>
      <c r="M157" s="4" t="s">
        <v>4</v>
      </c>
      <c r="N157" s="4" t="s">
        <v>4</v>
      </c>
      <c r="O157" s="4" t="s">
        <v>4</v>
      </c>
      <c r="P157" s="4" t="s">
        <v>4</v>
      </c>
      <c r="Q157" s="75" t="s">
        <v>4</v>
      </c>
      <c r="R157" s="135"/>
      <c r="S157" s="66">
        <v>250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9">
        <f>SUM(S157:X157)</f>
        <v>250</v>
      </c>
      <c r="Z157" s="8">
        <v>2022</v>
      </c>
      <c r="AA157" s="112"/>
      <c r="AB157" s="113"/>
      <c r="AC157" s="113"/>
      <c r="AD157" s="65"/>
      <c r="AE157" s="97"/>
      <c r="AF157" s="23"/>
      <c r="AG157" s="23"/>
      <c r="AH157" s="22"/>
      <c r="AI157" s="22"/>
      <c r="AJ157" s="22"/>
      <c r="AK157" s="22"/>
      <c r="AL157" s="22"/>
      <c r="AM157" s="22"/>
      <c r="AN157" s="52"/>
    </row>
    <row r="158" spans="1:40" s="18" customFormat="1" hidden="1" x14ac:dyDescent="0.25">
      <c r="A158" s="4" t="s">
        <v>4</v>
      </c>
      <c r="B158" s="4" t="s">
        <v>4</v>
      </c>
      <c r="C158" s="4" t="s">
        <v>8</v>
      </c>
      <c r="D158" s="4" t="s">
        <v>4</v>
      </c>
      <c r="E158" s="4" t="s">
        <v>8</v>
      </c>
      <c r="F158" s="4" t="s">
        <v>4</v>
      </c>
      <c r="G158" s="4" t="s">
        <v>7</v>
      </c>
      <c r="H158" s="4" t="s">
        <v>6</v>
      </c>
      <c r="I158" s="4" t="s">
        <v>5</v>
      </c>
      <c r="J158" s="4" t="s">
        <v>4</v>
      </c>
      <c r="K158" s="4" t="s">
        <v>4</v>
      </c>
      <c r="L158" s="4" t="s">
        <v>16</v>
      </c>
      <c r="M158" s="4" t="s">
        <v>83</v>
      </c>
      <c r="N158" s="4" t="s">
        <v>8</v>
      </c>
      <c r="O158" s="4" t="s">
        <v>8</v>
      </c>
      <c r="P158" s="4" t="s">
        <v>8</v>
      </c>
      <c r="Q158" s="75" t="s">
        <v>58</v>
      </c>
      <c r="R158" s="148"/>
      <c r="S158" s="66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9">
        <f>U158</f>
        <v>0</v>
      </c>
      <c r="Z158" s="8">
        <v>2022</v>
      </c>
      <c r="AA158" s="112"/>
      <c r="AB158" s="22"/>
      <c r="AC158" s="23"/>
      <c r="AD158" s="65"/>
      <c r="AE158" s="97"/>
      <c r="AF158" s="23"/>
      <c r="AG158" s="23"/>
      <c r="AH158" s="22"/>
      <c r="AI158" s="22"/>
      <c r="AJ158" s="22"/>
      <c r="AK158" s="22"/>
      <c r="AL158" s="22"/>
      <c r="AM158" s="22"/>
      <c r="AN158" s="52"/>
    </row>
    <row r="159" spans="1:40" s="18" customFormat="1" ht="47.25" hidden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75"/>
      <c r="R159" s="81" t="s">
        <v>87</v>
      </c>
      <c r="S159" s="68">
        <v>24</v>
      </c>
      <c r="T159" s="2">
        <v>24</v>
      </c>
      <c r="U159" s="2">
        <v>24</v>
      </c>
      <c r="V159" s="2">
        <v>24</v>
      </c>
      <c r="W159" s="2">
        <v>24</v>
      </c>
      <c r="X159" s="2">
        <v>0</v>
      </c>
      <c r="Y159" s="3">
        <f>SUM(S159:X159)</f>
        <v>120</v>
      </c>
      <c r="Z159" s="1">
        <v>2022</v>
      </c>
      <c r="AA159" s="112"/>
      <c r="AB159" s="22"/>
      <c r="AC159" s="23"/>
      <c r="AD159" s="65"/>
      <c r="AE159" s="97"/>
      <c r="AF159" s="23"/>
      <c r="AG159" s="23"/>
      <c r="AH159" s="22"/>
      <c r="AI159" s="22"/>
      <c r="AJ159" s="22"/>
      <c r="AK159" s="22"/>
      <c r="AL159" s="22"/>
      <c r="AM159" s="22"/>
      <c r="AN159" s="52"/>
    </row>
    <row r="160" spans="1:40" s="18" customFormat="1" ht="47.25" hidden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75"/>
      <c r="R160" s="81" t="s">
        <v>86</v>
      </c>
      <c r="S160" s="68">
        <v>95.4</v>
      </c>
      <c r="T160" s="2">
        <v>95.4</v>
      </c>
      <c r="U160" s="2">
        <v>95.4</v>
      </c>
      <c r="V160" s="2">
        <v>95.4</v>
      </c>
      <c r="W160" s="2">
        <v>95.4</v>
      </c>
      <c r="X160" s="2">
        <v>0</v>
      </c>
      <c r="Y160" s="3">
        <f>SUM(S160:X160)</f>
        <v>477</v>
      </c>
      <c r="Z160" s="1">
        <v>2022</v>
      </c>
      <c r="AA160" s="112"/>
      <c r="AB160" s="22"/>
      <c r="AC160" s="23"/>
      <c r="AD160" s="65"/>
      <c r="AE160" s="97"/>
      <c r="AF160" s="23"/>
      <c r="AG160" s="23"/>
      <c r="AH160" s="22"/>
      <c r="AI160" s="22"/>
      <c r="AJ160" s="22"/>
      <c r="AK160" s="22"/>
      <c r="AL160" s="22"/>
      <c r="AM160" s="22"/>
      <c r="AN160" s="52"/>
    </row>
    <row r="161" spans="1:40" s="18" customFormat="1" hidden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75"/>
      <c r="R161" s="134" t="s">
        <v>85</v>
      </c>
      <c r="S161" s="66">
        <f t="shared" ref="S161:Y161" si="26">S162+S163+S164+S165+S166</f>
        <v>956.99999999999989</v>
      </c>
      <c r="T161" s="10">
        <f t="shared" si="26"/>
        <v>2344.1999999999998</v>
      </c>
      <c r="U161" s="10">
        <f t="shared" si="26"/>
        <v>2344.1999999999998</v>
      </c>
      <c r="V161" s="10">
        <f t="shared" si="26"/>
        <v>2344.1999999999998</v>
      </c>
      <c r="W161" s="10">
        <f t="shared" si="26"/>
        <v>2344.1999999999998</v>
      </c>
      <c r="X161" s="10">
        <f t="shared" si="26"/>
        <v>0</v>
      </c>
      <c r="Y161" s="9">
        <f t="shared" si="26"/>
        <v>10333.799999999999</v>
      </c>
      <c r="Z161" s="8">
        <v>2022</v>
      </c>
      <c r="AA161" s="112"/>
      <c r="AB161" s="22"/>
      <c r="AC161" s="23"/>
      <c r="AD161" s="65"/>
      <c r="AE161" s="97"/>
      <c r="AF161" s="23"/>
      <c r="AG161" s="23"/>
      <c r="AH161" s="22"/>
      <c r="AI161" s="22"/>
      <c r="AJ161" s="22"/>
      <c r="AK161" s="22"/>
      <c r="AL161" s="22"/>
      <c r="AM161" s="22"/>
      <c r="AN161" s="52"/>
    </row>
    <row r="162" spans="1:40" s="18" customFormat="1" hidden="1" x14ac:dyDescent="0.25">
      <c r="A162" s="4" t="s">
        <v>4</v>
      </c>
      <c r="B162" s="4" t="s">
        <v>4</v>
      </c>
      <c r="C162" s="4" t="s">
        <v>23</v>
      </c>
      <c r="D162" s="4" t="s">
        <v>4</v>
      </c>
      <c r="E162" s="4" t="s">
        <v>8</v>
      </c>
      <c r="F162" s="4" t="s">
        <v>4</v>
      </c>
      <c r="G162" s="4" t="s">
        <v>7</v>
      </c>
      <c r="H162" s="4" t="s">
        <v>6</v>
      </c>
      <c r="I162" s="4" t="s">
        <v>5</v>
      </c>
      <c r="J162" s="4" t="s">
        <v>4</v>
      </c>
      <c r="K162" s="4" t="s">
        <v>4</v>
      </c>
      <c r="L162" s="4" t="s">
        <v>16</v>
      </c>
      <c r="M162" s="4" t="s">
        <v>84</v>
      </c>
      <c r="N162" s="4" t="s">
        <v>8</v>
      </c>
      <c r="O162" s="4" t="s">
        <v>8</v>
      </c>
      <c r="P162" s="4" t="s">
        <v>8</v>
      </c>
      <c r="Q162" s="75" t="s">
        <v>59</v>
      </c>
      <c r="R162" s="135"/>
      <c r="S162" s="66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9">
        <f>SUM(S162:X162)</f>
        <v>0</v>
      </c>
      <c r="Z162" s="8">
        <v>2022</v>
      </c>
      <c r="AA162" s="112"/>
      <c r="AB162" s="22"/>
      <c r="AC162" s="23"/>
      <c r="AD162" s="65"/>
      <c r="AE162" s="97"/>
      <c r="AF162" s="23"/>
      <c r="AG162" s="23"/>
      <c r="AH162" s="22"/>
      <c r="AI162" s="22"/>
      <c r="AJ162" s="22"/>
      <c r="AK162" s="22"/>
      <c r="AL162" s="22"/>
      <c r="AM162" s="22"/>
      <c r="AN162" s="52"/>
    </row>
    <row r="163" spans="1:40" s="18" customFormat="1" ht="16.5" hidden="1" customHeight="1" x14ac:dyDescent="0.25">
      <c r="A163" s="4" t="s">
        <v>4</v>
      </c>
      <c r="B163" s="4" t="s">
        <v>4</v>
      </c>
      <c r="C163" s="4" t="s">
        <v>23</v>
      </c>
      <c r="D163" s="4" t="s">
        <v>4</v>
      </c>
      <c r="E163" s="4" t="s">
        <v>8</v>
      </c>
      <c r="F163" s="4" t="s">
        <v>4</v>
      </c>
      <c r="G163" s="4" t="s">
        <v>7</v>
      </c>
      <c r="H163" s="4" t="s">
        <v>6</v>
      </c>
      <c r="I163" s="4" t="s">
        <v>5</v>
      </c>
      <c r="J163" s="4" t="s">
        <v>4</v>
      </c>
      <c r="K163" s="4" t="s">
        <v>4</v>
      </c>
      <c r="L163" s="4" t="s">
        <v>16</v>
      </c>
      <c r="M163" s="4" t="s">
        <v>84</v>
      </c>
      <c r="N163" s="4" t="s">
        <v>8</v>
      </c>
      <c r="O163" s="4" t="s">
        <v>8</v>
      </c>
      <c r="P163" s="4" t="s">
        <v>8</v>
      </c>
      <c r="Q163" s="75" t="s">
        <v>59</v>
      </c>
      <c r="R163" s="135"/>
      <c r="S163" s="66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9">
        <f>SUM(S163:X163)</f>
        <v>0</v>
      </c>
      <c r="Z163" s="8">
        <v>2022</v>
      </c>
      <c r="AA163" s="112"/>
      <c r="AB163" s="22"/>
      <c r="AC163" s="23"/>
      <c r="AD163" s="65"/>
      <c r="AE163" s="97"/>
      <c r="AF163" s="23"/>
      <c r="AG163" s="23"/>
      <c r="AH163" s="22"/>
      <c r="AI163" s="22"/>
      <c r="AJ163" s="22"/>
      <c r="AK163" s="22"/>
      <c r="AL163" s="22"/>
      <c r="AM163" s="22"/>
      <c r="AN163" s="52"/>
    </row>
    <row r="164" spans="1:40" s="18" customFormat="1" ht="16.149999999999999" hidden="1" customHeight="1" x14ac:dyDescent="0.25">
      <c r="A164" s="4" t="s">
        <v>4</v>
      </c>
      <c r="B164" s="4" t="s">
        <v>4</v>
      </c>
      <c r="C164" s="4" t="s">
        <v>23</v>
      </c>
      <c r="D164" s="4" t="s">
        <v>4</v>
      </c>
      <c r="E164" s="4" t="s">
        <v>8</v>
      </c>
      <c r="F164" s="4" t="s">
        <v>4</v>
      </c>
      <c r="G164" s="4" t="s">
        <v>7</v>
      </c>
      <c r="H164" s="4" t="s">
        <v>6</v>
      </c>
      <c r="I164" s="4" t="s">
        <v>5</v>
      </c>
      <c r="J164" s="4" t="s">
        <v>4</v>
      </c>
      <c r="K164" s="4" t="s">
        <v>4</v>
      </c>
      <c r="L164" s="4" t="s">
        <v>16</v>
      </c>
      <c r="M164" s="4" t="s">
        <v>83</v>
      </c>
      <c r="N164" s="4" t="s">
        <v>8</v>
      </c>
      <c r="O164" s="4" t="s">
        <v>8</v>
      </c>
      <c r="P164" s="4" t="s">
        <v>8</v>
      </c>
      <c r="Q164" s="75" t="s">
        <v>4</v>
      </c>
      <c r="R164" s="135"/>
      <c r="S164" s="66">
        <f>1063.1-586.1</f>
        <v>476.99999999999989</v>
      </c>
      <c r="T164" s="10">
        <v>2344.1999999999998</v>
      </c>
      <c r="U164" s="10">
        <v>2344.1999999999998</v>
      </c>
      <c r="V164" s="10">
        <v>2344.1999999999998</v>
      </c>
      <c r="W164" s="10">
        <v>2344.1999999999998</v>
      </c>
      <c r="X164" s="10">
        <v>0</v>
      </c>
      <c r="Y164" s="9">
        <f>SUM(S164:X164)</f>
        <v>9853.7999999999993</v>
      </c>
      <c r="Z164" s="8">
        <v>2022</v>
      </c>
      <c r="AA164" s="137"/>
      <c r="AB164" s="133"/>
      <c r="AC164" s="133"/>
      <c r="AD164" s="65"/>
      <c r="AE164" s="97"/>
      <c r="AF164" s="23"/>
      <c r="AG164" s="23"/>
      <c r="AH164" s="22"/>
      <c r="AI164" s="22"/>
      <c r="AJ164" s="22"/>
      <c r="AK164" s="22"/>
      <c r="AL164" s="22"/>
      <c r="AM164" s="22"/>
      <c r="AN164" s="52"/>
    </row>
    <row r="165" spans="1:40" s="18" customFormat="1" hidden="1" x14ac:dyDescent="0.25">
      <c r="A165" s="4" t="s">
        <v>4</v>
      </c>
      <c r="B165" s="4" t="s">
        <v>4</v>
      </c>
      <c r="C165" s="4" t="s">
        <v>23</v>
      </c>
      <c r="D165" s="4" t="s">
        <v>4</v>
      </c>
      <c r="E165" s="4" t="s">
        <v>8</v>
      </c>
      <c r="F165" s="4" t="s">
        <v>4</v>
      </c>
      <c r="G165" s="4" t="s">
        <v>7</v>
      </c>
      <c r="H165" s="4" t="s">
        <v>6</v>
      </c>
      <c r="I165" s="4" t="s">
        <v>5</v>
      </c>
      <c r="J165" s="4" t="s">
        <v>4</v>
      </c>
      <c r="K165" s="4" t="s">
        <v>4</v>
      </c>
      <c r="L165" s="4" t="s">
        <v>16</v>
      </c>
      <c r="M165" s="4" t="s">
        <v>4</v>
      </c>
      <c r="N165" s="4" t="s">
        <v>4</v>
      </c>
      <c r="O165" s="4" t="s">
        <v>4</v>
      </c>
      <c r="P165" s="4" t="s">
        <v>4</v>
      </c>
      <c r="Q165" s="75" t="s">
        <v>4</v>
      </c>
      <c r="R165" s="135"/>
      <c r="S165" s="66">
        <v>480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9">
        <f>SUM(S165:X165)</f>
        <v>480</v>
      </c>
      <c r="Z165" s="8">
        <v>2022</v>
      </c>
      <c r="AA165" s="112"/>
      <c r="AB165" s="113"/>
      <c r="AC165" s="113"/>
      <c r="AD165" s="65"/>
      <c r="AE165" s="97"/>
      <c r="AF165" s="23"/>
      <c r="AG165" s="23"/>
      <c r="AH165" s="22"/>
      <c r="AI165" s="22"/>
      <c r="AJ165" s="22"/>
      <c r="AK165" s="22"/>
      <c r="AL165" s="22"/>
      <c r="AM165" s="22"/>
      <c r="AN165" s="52"/>
    </row>
    <row r="166" spans="1:40" s="18" customFormat="1" hidden="1" x14ac:dyDescent="0.25">
      <c r="A166" s="4" t="s">
        <v>4</v>
      </c>
      <c r="B166" s="4" t="s">
        <v>4</v>
      </c>
      <c r="C166" s="4" t="s">
        <v>23</v>
      </c>
      <c r="D166" s="4" t="s">
        <v>4</v>
      </c>
      <c r="E166" s="4" t="s">
        <v>8</v>
      </c>
      <c r="F166" s="4" t="s">
        <v>4</v>
      </c>
      <c r="G166" s="4" t="s">
        <v>7</v>
      </c>
      <c r="H166" s="4" t="s">
        <v>6</v>
      </c>
      <c r="I166" s="4" t="s">
        <v>5</v>
      </c>
      <c r="J166" s="4" t="s">
        <v>4</v>
      </c>
      <c r="K166" s="4" t="s">
        <v>4</v>
      </c>
      <c r="L166" s="4" t="s">
        <v>16</v>
      </c>
      <c r="M166" s="4" t="s">
        <v>83</v>
      </c>
      <c r="N166" s="4" t="s">
        <v>8</v>
      </c>
      <c r="O166" s="4" t="s">
        <v>8</v>
      </c>
      <c r="P166" s="4" t="s">
        <v>8</v>
      </c>
      <c r="Q166" s="75" t="s">
        <v>58</v>
      </c>
      <c r="R166" s="148"/>
      <c r="S166" s="66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9">
        <f>U166</f>
        <v>0</v>
      </c>
      <c r="Z166" s="8">
        <v>2022</v>
      </c>
      <c r="AA166" s="112"/>
      <c r="AB166" s="22"/>
      <c r="AC166" s="23"/>
      <c r="AD166" s="65"/>
      <c r="AE166" s="97"/>
      <c r="AF166" s="23"/>
      <c r="AG166" s="23"/>
      <c r="AH166" s="22"/>
      <c r="AI166" s="22"/>
      <c r="AJ166" s="22"/>
      <c r="AK166" s="22"/>
      <c r="AL166" s="22"/>
      <c r="AM166" s="22"/>
      <c r="AN166" s="52"/>
    </row>
    <row r="167" spans="1:40" s="18" customFormat="1" ht="47.25" hidden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75"/>
      <c r="R167" s="81" t="s">
        <v>82</v>
      </c>
      <c r="S167" s="68">
        <f>16+1</f>
        <v>17</v>
      </c>
      <c r="T167" s="2">
        <v>16</v>
      </c>
      <c r="U167" s="2">
        <v>16</v>
      </c>
      <c r="V167" s="2">
        <v>16</v>
      </c>
      <c r="W167" s="2">
        <v>16</v>
      </c>
      <c r="X167" s="2">
        <v>0</v>
      </c>
      <c r="Y167" s="3">
        <f>SUM(S167:X167)</f>
        <v>81</v>
      </c>
      <c r="Z167" s="1">
        <v>2022</v>
      </c>
      <c r="AA167" s="112"/>
      <c r="AB167" s="22"/>
      <c r="AC167" s="23"/>
      <c r="AD167" s="65"/>
      <c r="AE167" s="97"/>
      <c r="AF167" s="23"/>
      <c r="AG167" s="23"/>
      <c r="AH167" s="22"/>
      <c r="AI167" s="22"/>
      <c r="AJ167" s="22"/>
      <c r="AK167" s="22"/>
      <c r="AL167" s="22"/>
      <c r="AM167" s="22"/>
      <c r="AN167" s="52"/>
    </row>
    <row r="168" spans="1:40" s="18" customFormat="1" ht="47.25" hidden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75"/>
      <c r="R168" s="81" t="s">
        <v>81</v>
      </c>
      <c r="S168" s="68">
        <f>14+8</f>
        <v>22</v>
      </c>
      <c r="T168" s="2">
        <v>13.6</v>
      </c>
      <c r="U168" s="2">
        <v>13.6</v>
      </c>
      <c r="V168" s="2">
        <v>13.6</v>
      </c>
      <c r="W168" s="2">
        <v>13.6</v>
      </c>
      <c r="X168" s="2">
        <v>0</v>
      </c>
      <c r="Y168" s="3">
        <f>SUM(S168:X168)</f>
        <v>76.400000000000006</v>
      </c>
      <c r="Z168" s="1">
        <v>2022</v>
      </c>
      <c r="AA168" s="112"/>
      <c r="AB168" s="22"/>
      <c r="AC168" s="23"/>
      <c r="AD168" s="65"/>
      <c r="AE168" s="97"/>
      <c r="AF168" s="23"/>
      <c r="AG168" s="23"/>
      <c r="AH168" s="22"/>
      <c r="AI168" s="22"/>
      <c r="AJ168" s="22"/>
      <c r="AK168" s="22"/>
      <c r="AL168" s="22"/>
      <c r="AM168" s="22"/>
      <c r="AN168" s="52"/>
    </row>
    <row r="169" spans="1:40" s="18" customFormat="1" ht="47.25" hidden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75"/>
      <c r="R169" s="78" t="s">
        <v>80</v>
      </c>
      <c r="S169" s="68">
        <v>1</v>
      </c>
      <c r="T169" s="2">
        <v>1</v>
      </c>
      <c r="U169" s="2">
        <v>1</v>
      </c>
      <c r="V169" s="2">
        <v>1</v>
      </c>
      <c r="W169" s="2">
        <v>1</v>
      </c>
      <c r="X169" s="2">
        <v>0</v>
      </c>
      <c r="Y169" s="3">
        <v>1</v>
      </c>
      <c r="Z169" s="8">
        <v>2022</v>
      </c>
      <c r="AA169" s="112"/>
      <c r="AB169" s="22"/>
      <c r="AC169" s="23"/>
      <c r="AD169" s="65"/>
      <c r="AE169" s="97"/>
      <c r="AF169" s="23"/>
      <c r="AG169" s="23"/>
      <c r="AH169" s="22"/>
      <c r="AI169" s="22"/>
      <c r="AJ169" s="22"/>
      <c r="AK169" s="22"/>
      <c r="AL169" s="22"/>
      <c r="AM169" s="22"/>
      <c r="AN169" s="52"/>
    </row>
    <row r="170" spans="1:40" ht="31.5" hidden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75"/>
      <c r="R170" s="81" t="s">
        <v>79</v>
      </c>
      <c r="S170" s="68">
        <v>2</v>
      </c>
      <c r="T170" s="2">
        <v>2</v>
      </c>
      <c r="U170" s="2">
        <v>2</v>
      </c>
      <c r="V170" s="2">
        <v>2</v>
      </c>
      <c r="W170" s="2">
        <v>2</v>
      </c>
      <c r="X170" s="2">
        <v>0</v>
      </c>
      <c r="Y170" s="3">
        <f>SUM(S170:X170)</f>
        <v>10</v>
      </c>
      <c r="Z170" s="1">
        <v>2022</v>
      </c>
      <c r="AA170" s="112"/>
      <c r="AB170" s="118"/>
      <c r="AC170" s="118"/>
      <c r="AD170" s="64"/>
      <c r="AE170" s="96"/>
      <c r="AF170" s="26"/>
      <c r="AG170" s="26"/>
      <c r="AH170" s="25"/>
      <c r="AI170" s="25"/>
      <c r="AJ170" s="25"/>
      <c r="AK170" s="25"/>
      <c r="AL170" s="25"/>
      <c r="AM170" s="25"/>
      <c r="AN170" s="54"/>
    </row>
    <row r="171" spans="1:40" ht="47.25" hidden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75"/>
      <c r="R171" s="78" t="s">
        <v>78</v>
      </c>
      <c r="S171" s="68">
        <v>1</v>
      </c>
      <c r="T171" s="2">
        <v>1</v>
      </c>
      <c r="U171" s="2">
        <v>1</v>
      </c>
      <c r="V171" s="2">
        <v>1</v>
      </c>
      <c r="W171" s="2">
        <v>1</v>
      </c>
      <c r="X171" s="2">
        <v>0</v>
      </c>
      <c r="Y171" s="3">
        <v>1</v>
      </c>
      <c r="Z171" s="8">
        <v>2023</v>
      </c>
      <c r="AA171" s="112"/>
      <c r="AB171" s="118"/>
      <c r="AC171" s="118"/>
      <c r="AD171" s="64"/>
      <c r="AE171" s="96"/>
      <c r="AF171" s="26"/>
      <c r="AG171" s="26"/>
      <c r="AH171" s="25"/>
      <c r="AI171" s="25"/>
      <c r="AJ171" s="25"/>
      <c r="AK171" s="25"/>
      <c r="AL171" s="25"/>
      <c r="AM171" s="25"/>
      <c r="AN171" s="54"/>
    </row>
    <row r="172" spans="1:40" s="46" customFormat="1" ht="47.25" hidden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75"/>
      <c r="R172" s="81" t="s">
        <v>77</v>
      </c>
      <c r="S172" s="68">
        <f>S135</f>
        <v>90</v>
      </c>
      <c r="T172" s="2">
        <f>T135</f>
        <v>89</v>
      </c>
      <c r="U172" s="2">
        <f>U135</f>
        <v>89</v>
      </c>
      <c r="V172" s="2">
        <f>V135</f>
        <v>89</v>
      </c>
      <c r="W172" s="2">
        <f>W135</f>
        <v>89</v>
      </c>
      <c r="X172" s="2">
        <f>W172</f>
        <v>89</v>
      </c>
      <c r="Y172" s="3">
        <f>S172+T172+U172+V172+W172+X172</f>
        <v>535</v>
      </c>
      <c r="Z172" s="1">
        <v>2023</v>
      </c>
      <c r="AA172" s="112"/>
      <c r="AB172" s="15"/>
      <c r="AC172" s="15"/>
      <c r="AD172" s="70"/>
      <c r="AE172" s="101"/>
      <c r="AF172" s="15"/>
      <c r="AG172" s="15"/>
      <c r="AH172" s="28"/>
      <c r="AI172" s="28"/>
      <c r="AJ172" s="28"/>
      <c r="AK172" s="28"/>
      <c r="AL172" s="28"/>
      <c r="AM172" s="28"/>
      <c r="AN172" s="55"/>
    </row>
    <row r="173" spans="1:40" s="46" customFormat="1" ht="62.45" hidden="1" customHeight="1" x14ac:dyDescent="0.25">
      <c r="A173" s="4"/>
      <c r="B173" s="4"/>
      <c r="C173" s="4"/>
      <c r="D173" s="4" t="s">
        <v>4</v>
      </c>
      <c r="E173" s="4" t="s">
        <v>5</v>
      </c>
      <c r="F173" s="4" t="s">
        <v>4</v>
      </c>
      <c r="G173" s="4" t="s">
        <v>57</v>
      </c>
      <c r="H173" s="4" t="s">
        <v>6</v>
      </c>
      <c r="I173" s="4" t="s">
        <v>5</v>
      </c>
      <c r="J173" s="4" t="s">
        <v>4</v>
      </c>
      <c r="K173" s="4" t="s">
        <v>4</v>
      </c>
      <c r="L173" s="4" t="s">
        <v>16</v>
      </c>
      <c r="M173" s="4" t="s">
        <v>4</v>
      </c>
      <c r="N173" s="4" t="s">
        <v>4</v>
      </c>
      <c r="O173" s="4" t="s">
        <v>4</v>
      </c>
      <c r="P173" s="4" t="s">
        <v>4</v>
      </c>
      <c r="Q173" s="75" t="s">
        <v>4</v>
      </c>
      <c r="R173" s="151" t="s">
        <v>65</v>
      </c>
      <c r="S173" s="66">
        <f>S179+S184+S189+S194+S199</f>
        <v>99138.4</v>
      </c>
      <c r="T173" s="10">
        <f t="shared" ref="T173:X176" si="27">T179+T184+T189+T194</f>
        <v>9000</v>
      </c>
      <c r="U173" s="10">
        <f t="shared" si="27"/>
        <v>9000</v>
      </c>
      <c r="V173" s="10">
        <f t="shared" si="27"/>
        <v>9000</v>
      </c>
      <c r="W173" s="10">
        <f t="shared" si="27"/>
        <v>9000</v>
      </c>
      <c r="X173" s="10">
        <f t="shared" si="27"/>
        <v>9000</v>
      </c>
      <c r="Y173" s="9">
        <f>S173+T173+U173+V173+W173+X173</f>
        <v>144138.4</v>
      </c>
      <c r="Z173" s="8">
        <v>2023</v>
      </c>
      <c r="AA173" s="112"/>
      <c r="AB173" s="15"/>
      <c r="AC173" s="15"/>
      <c r="AD173" s="70"/>
      <c r="AE173" s="101"/>
      <c r="AF173" s="15"/>
      <c r="AG173" s="15"/>
      <c r="AH173" s="28"/>
      <c r="AI173" s="28"/>
      <c r="AJ173" s="28"/>
      <c r="AK173" s="28"/>
      <c r="AL173" s="28"/>
      <c r="AM173" s="28"/>
      <c r="AN173" s="55"/>
    </row>
    <row r="174" spans="1:40" s="46" customFormat="1" ht="19.899999999999999" hidden="1" customHeight="1" x14ac:dyDescent="0.25">
      <c r="A174" s="4"/>
      <c r="B174" s="4"/>
      <c r="C174" s="4"/>
      <c r="D174" s="4" t="s">
        <v>4</v>
      </c>
      <c r="E174" s="4" t="s">
        <v>5</v>
      </c>
      <c r="F174" s="4" t="s">
        <v>4</v>
      </c>
      <c r="G174" s="4" t="s">
        <v>57</v>
      </c>
      <c r="H174" s="4" t="s">
        <v>6</v>
      </c>
      <c r="I174" s="4" t="s">
        <v>5</v>
      </c>
      <c r="J174" s="4" t="s">
        <v>4</v>
      </c>
      <c r="K174" s="4" t="s">
        <v>4</v>
      </c>
      <c r="L174" s="4" t="s">
        <v>16</v>
      </c>
      <c r="M174" s="4" t="s">
        <v>56</v>
      </c>
      <c r="N174" s="4" t="s">
        <v>4</v>
      </c>
      <c r="O174" s="4" t="s">
        <v>16</v>
      </c>
      <c r="P174" s="4" t="s">
        <v>6</v>
      </c>
      <c r="Q174" s="75" t="s">
        <v>55</v>
      </c>
      <c r="R174" s="152"/>
      <c r="S174" s="66">
        <f>S180+S185+S190+S195</f>
        <v>6466</v>
      </c>
      <c r="T174" s="10">
        <f t="shared" si="27"/>
        <v>9000</v>
      </c>
      <c r="U174" s="10">
        <f t="shared" si="27"/>
        <v>9000</v>
      </c>
      <c r="V174" s="10">
        <f t="shared" si="27"/>
        <v>9000</v>
      </c>
      <c r="W174" s="10">
        <f t="shared" si="27"/>
        <v>9000</v>
      </c>
      <c r="X174" s="10">
        <f t="shared" si="27"/>
        <v>9000</v>
      </c>
      <c r="Y174" s="9">
        <f>S174+T174+U174+V174+W174+X174</f>
        <v>51466</v>
      </c>
      <c r="Z174" s="8">
        <v>2023</v>
      </c>
      <c r="AA174" s="112"/>
      <c r="AB174" s="15"/>
      <c r="AC174" s="15"/>
      <c r="AD174" s="70"/>
      <c r="AE174" s="101"/>
      <c r="AF174" s="15"/>
      <c r="AG174" s="15"/>
      <c r="AH174" s="28"/>
      <c r="AI174" s="28"/>
      <c r="AJ174" s="28"/>
      <c r="AK174" s="28"/>
      <c r="AL174" s="28"/>
      <c r="AM174" s="28"/>
      <c r="AN174" s="55"/>
    </row>
    <row r="175" spans="1:40" s="46" customFormat="1" ht="19.899999999999999" hidden="1" customHeight="1" x14ac:dyDescent="0.25">
      <c r="A175" s="4"/>
      <c r="B175" s="4"/>
      <c r="C175" s="4"/>
      <c r="D175" s="4" t="s">
        <v>4</v>
      </c>
      <c r="E175" s="4" t="s">
        <v>5</v>
      </c>
      <c r="F175" s="4" t="s">
        <v>4</v>
      </c>
      <c r="G175" s="4" t="s">
        <v>57</v>
      </c>
      <c r="H175" s="4" t="s">
        <v>6</v>
      </c>
      <c r="I175" s="4" t="s">
        <v>5</v>
      </c>
      <c r="J175" s="4" t="s">
        <v>4</v>
      </c>
      <c r="K175" s="4" t="s">
        <v>4</v>
      </c>
      <c r="L175" s="4" t="s">
        <v>16</v>
      </c>
      <c r="M175" s="4" t="s">
        <v>4</v>
      </c>
      <c r="N175" s="4" t="s">
        <v>4</v>
      </c>
      <c r="O175" s="4" t="s">
        <v>4</v>
      </c>
      <c r="P175" s="4" t="s">
        <v>4</v>
      </c>
      <c r="Q175" s="75" t="s">
        <v>4</v>
      </c>
      <c r="R175" s="153"/>
      <c r="S175" s="66">
        <f>S181+S186+S191+S196</f>
        <v>1134</v>
      </c>
      <c r="T175" s="10">
        <f t="shared" si="27"/>
        <v>0</v>
      </c>
      <c r="U175" s="10">
        <f t="shared" si="27"/>
        <v>0</v>
      </c>
      <c r="V175" s="10">
        <f t="shared" si="27"/>
        <v>0</v>
      </c>
      <c r="W175" s="10">
        <f t="shared" si="27"/>
        <v>0</v>
      </c>
      <c r="X175" s="10">
        <f t="shared" si="27"/>
        <v>0</v>
      </c>
      <c r="Y175" s="9">
        <f>S175+T175+U175+V175+W175+X175</f>
        <v>1134</v>
      </c>
      <c r="Z175" s="8">
        <v>2023</v>
      </c>
      <c r="AA175" s="112"/>
      <c r="AB175" s="15"/>
      <c r="AC175" s="15"/>
      <c r="AD175" s="70"/>
      <c r="AE175" s="101"/>
      <c r="AF175" s="15"/>
      <c r="AG175" s="15"/>
      <c r="AH175" s="28"/>
      <c r="AI175" s="28"/>
      <c r="AJ175" s="28"/>
      <c r="AK175" s="28"/>
      <c r="AL175" s="28"/>
      <c r="AM175" s="28"/>
      <c r="AN175" s="55"/>
    </row>
    <row r="176" spans="1:40" s="46" customFormat="1" ht="78.75" hidden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75"/>
      <c r="R176" s="84" t="s">
        <v>76</v>
      </c>
      <c r="S176" s="66">
        <f>S203</f>
        <v>81.900000000000006</v>
      </c>
      <c r="T176" s="10">
        <f t="shared" si="27"/>
        <v>10.5</v>
      </c>
      <c r="U176" s="10">
        <f t="shared" si="27"/>
        <v>10.5</v>
      </c>
      <c r="V176" s="10">
        <f t="shared" si="27"/>
        <v>10.5</v>
      </c>
      <c r="W176" s="10">
        <f t="shared" si="27"/>
        <v>10.5</v>
      </c>
      <c r="X176" s="10">
        <f t="shared" si="27"/>
        <v>10.5</v>
      </c>
      <c r="Y176" s="9">
        <f>S176+T176+U176+V176+W176+X176</f>
        <v>134.4</v>
      </c>
      <c r="Z176" s="1">
        <v>2023</v>
      </c>
      <c r="AA176" s="112"/>
      <c r="AB176" s="15"/>
      <c r="AC176" s="15"/>
      <c r="AD176" s="70"/>
      <c r="AE176" s="101"/>
      <c r="AF176" s="15"/>
      <c r="AG176" s="15"/>
      <c r="AH176" s="28"/>
      <c r="AI176" s="28"/>
      <c r="AJ176" s="28"/>
      <c r="AK176" s="28"/>
      <c r="AL176" s="28"/>
      <c r="AM176" s="28"/>
      <c r="AN176" s="55"/>
    </row>
    <row r="177" spans="1:40" s="46" customFormat="1" ht="31.5" hidden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75"/>
      <c r="R177" s="84" t="s">
        <v>75</v>
      </c>
      <c r="S177" s="66">
        <f>S204</f>
        <v>28</v>
      </c>
      <c r="T177" s="10"/>
      <c r="U177" s="10"/>
      <c r="V177" s="10"/>
      <c r="W177" s="10"/>
      <c r="X177" s="10"/>
      <c r="Y177" s="9"/>
      <c r="Z177" s="1"/>
      <c r="AA177" s="112"/>
      <c r="AB177" s="15"/>
      <c r="AC177" s="15"/>
      <c r="AD177" s="70"/>
      <c r="AE177" s="101"/>
      <c r="AF177" s="15"/>
      <c r="AG177" s="15"/>
      <c r="AH177" s="28"/>
      <c r="AI177" s="28"/>
      <c r="AJ177" s="28"/>
      <c r="AK177" s="28"/>
      <c r="AL177" s="28"/>
      <c r="AM177" s="28"/>
      <c r="AN177" s="55"/>
    </row>
    <row r="178" spans="1:40" s="46" customFormat="1" ht="47.25" hidden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75"/>
      <c r="R178" s="84" t="s">
        <v>74</v>
      </c>
      <c r="S178" s="66">
        <f>S204</f>
        <v>28</v>
      </c>
      <c r="T178" s="2">
        <f>T183+T193+T198+T188</f>
        <v>4</v>
      </c>
      <c r="U178" s="2">
        <f>U183+U193+U198+U188</f>
        <v>4</v>
      </c>
      <c r="V178" s="2">
        <f>V183+V193+V198+V188</f>
        <v>4</v>
      </c>
      <c r="W178" s="2">
        <f>W183+W193+W198+W188</f>
        <v>4</v>
      </c>
      <c r="X178" s="2">
        <f>X183+X193+X198+X188</f>
        <v>4</v>
      </c>
      <c r="Y178" s="3">
        <f>S178+T178+U178+V178+W178+X178</f>
        <v>48</v>
      </c>
      <c r="Z178" s="1">
        <v>2023</v>
      </c>
      <c r="AA178" s="112"/>
      <c r="AB178" s="8"/>
      <c r="AC178" s="15"/>
      <c r="AD178" s="70"/>
      <c r="AE178" s="101"/>
      <c r="AF178" s="15"/>
      <c r="AG178" s="15"/>
      <c r="AH178" s="28"/>
      <c r="AI178" s="28"/>
      <c r="AJ178" s="28"/>
      <c r="AK178" s="28"/>
      <c r="AL178" s="28"/>
      <c r="AM178" s="28"/>
      <c r="AN178" s="55"/>
    </row>
    <row r="179" spans="1:40" s="46" customFormat="1" ht="61.15" hidden="1" customHeight="1" x14ac:dyDescent="0.25">
      <c r="A179" s="4" t="s">
        <v>4</v>
      </c>
      <c r="B179" s="4" t="s">
        <v>4</v>
      </c>
      <c r="C179" s="4" t="s">
        <v>7</v>
      </c>
      <c r="D179" s="4" t="s">
        <v>4</v>
      </c>
      <c r="E179" s="4" t="s">
        <v>5</v>
      </c>
      <c r="F179" s="4" t="s">
        <v>4</v>
      </c>
      <c r="G179" s="4" t="s">
        <v>57</v>
      </c>
      <c r="H179" s="4" t="s">
        <v>6</v>
      </c>
      <c r="I179" s="4" t="s">
        <v>5</v>
      </c>
      <c r="J179" s="4" t="s">
        <v>4</v>
      </c>
      <c r="K179" s="4" t="s">
        <v>4</v>
      </c>
      <c r="L179" s="4" t="s">
        <v>16</v>
      </c>
      <c r="M179" s="4" t="s">
        <v>56</v>
      </c>
      <c r="N179" s="4" t="s">
        <v>4</v>
      </c>
      <c r="O179" s="4" t="s">
        <v>16</v>
      </c>
      <c r="P179" s="4" t="s">
        <v>6</v>
      </c>
      <c r="Q179" s="75" t="s">
        <v>55</v>
      </c>
      <c r="R179" s="151" t="s">
        <v>65</v>
      </c>
      <c r="S179" s="66">
        <v>0</v>
      </c>
      <c r="T179" s="10">
        <v>2250</v>
      </c>
      <c r="U179" s="10">
        <v>2250</v>
      </c>
      <c r="V179" s="10">
        <v>2250</v>
      </c>
      <c r="W179" s="10">
        <v>2250</v>
      </c>
      <c r="X179" s="10">
        <v>2250</v>
      </c>
      <c r="Y179" s="9">
        <f>Y180+Y181</f>
        <v>13150</v>
      </c>
      <c r="Z179" s="8">
        <v>2023</v>
      </c>
      <c r="AA179" s="112"/>
      <c r="AB179" s="8"/>
      <c r="AC179" s="15"/>
      <c r="AD179" s="70"/>
      <c r="AE179" s="101"/>
      <c r="AF179" s="15"/>
      <c r="AG179" s="15"/>
      <c r="AH179" s="28"/>
      <c r="AI179" s="28"/>
      <c r="AJ179" s="28"/>
      <c r="AK179" s="28"/>
      <c r="AL179" s="28"/>
      <c r="AM179" s="28"/>
      <c r="AN179" s="55"/>
    </row>
    <row r="180" spans="1:40" s="46" customFormat="1" ht="19.899999999999999" hidden="1" customHeight="1" x14ac:dyDescent="0.25">
      <c r="A180" s="4" t="s">
        <v>4</v>
      </c>
      <c r="B180" s="4" t="s">
        <v>4</v>
      </c>
      <c r="C180" s="4" t="s">
        <v>7</v>
      </c>
      <c r="D180" s="4" t="s">
        <v>4</v>
      </c>
      <c r="E180" s="4" t="s">
        <v>5</v>
      </c>
      <c r="F180" s="4" t="s">
        <v>4</v>
      </c>
      <c r="G180" s="4" t="s">
        <v>57</v>
      </c>
      <c r="H180" s="4" t="s">
        <v>6</v>
      </c>
      <c r="I180" s="4" t="s">
        <v>5</v>
      </c>
      <c r="J180" s="4" t="s">
        <v>4</v>
      </c>
      <c r="K180" s="4" t="s">
        <v>4</v>
      </c>
      <c r="L180" s="4" t="s">
        <v>16</v>
      </c>
      <c r="M180" s="4" t="s">
        <v>56</v>
      </c>
      <c r="N180" s="4" t="s">
        <v>4</v>
      </c>
      <c r="O180" s="4" t="s">
        <v>16</v>
      </c>
      <c r="P180" s="4" t="s">
        <v>6</v>
      </c>
      <c r="Q180" s="75" t="s">
        <v>55</v>
      </c>
      <c r="R180" s="152"/>
      <c r="S180" s="66">
        <f>1900-374</f>
        <v>1526</v>
      </c>
      <c r="T180" s="10">
        <v>2250</v>
      </c>
      <c r="U180" s="10">
        <v>2250</v>
      </c>
      <c r="V180" s="10">
        <v>2250</v>
      </c>
      <c r="W180" s="10">
        <v>2250</v>
      </c>
      <c r="X180" s="10">
        <v>2250</v>
      </c>
      <c r="Y180" s="9">
        <f t="shared" ref="Y180:Y197" si="28">S180+T180+U180+V180+W180+X180</f>
        <v>12776</v>
      </c>
      <c r="Z180" s="8">
        <v>2023</v>
      </c>
      <c r="AA180" s="112"/>
      <c r="AB180" s="8"/>
      <c r="AC180" s="15"/>
      <c r="AD180" s="70"/>
      <c r="AE180" s="101"/>
      <c r="AF180" s="15"/>
      <c r="AG180" s="15"/>
      <c r="AH180" s="28"/>
      <c r="AI180" s="28"/>
      <c r="AJ180" s="28"/>
      <c r="AK180" s="28"/>
      <c r="AL180" s="28"/>
      <c r="AM180" s="28"/>
      <c r="AN180" s="55"/>
    </row>
    <row r="181" spans="1:40" s="46" customFormat="1" ht="19.899999999999999" hidden="1" customHeight="1" x14ac:dyDescent="0.25">
      <c r="A181" s="4" t="s">
        <v>4</v>
      </c>
      <c r="B181" s="4" t="s">
        <v>4</v>
      </c>
      <c r="C181" s="4" t="s">
        <v>7</v>
      </c>
      <c r="D181" s="4" t="s">
        <v>4</v>
      </c>
      <c r="E181" s="4" t="s">
        <v>5</v>
      </c>
      <c r="F181" s="4" t="s">
        <v>4</v>
      </c>
      <c r="G181" s="4" t="s">
        <v>57</v>
      </c>
      <c r="H181" s="4" t="s">
        <v>6</v>
      </c>
      <c r="I181" s="4" t="s">
        <v>5</v>
      </c>
      <c r="J181" s="4" t="s">
        <v>4</v>
      </c>
      <c r="K181" s="4" t="s">
        <v>4</v>
      </c>
      <c r="L181" s="4" t="s">
        <v>16</v>
      </c>
      <c r="M181" s="4" t="s">
        <v>4</v>
      </c>
      <c r="N181" s="4" t="s">
        <v>4</v>
      </c>
      <c r="O181" s="4" t="s">
        <v>4</v>
      </c>
      <c r="P181" s="4" t="s">
        <v>4</v>
      </c>
      <c r="Q181" s="75" t="s">
        <v>4</v>
      </c>
      <c r="R181" s="153"/>
      <c r="S181" s="66">
        <f>0+374</f>
        <v>374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9">
        <f t="shared" si="28"/>
        <v>374</v>
      </c>
      <c r="Z181" s="8">
        <v>2023</v>
      </c>
      <c r="AA181" s="112"/>
      <c r="AB181" s="8"/>
      <c r="AC181" s="15"/>
      <c r="AD181" s="70"/>
      <c r="AE181" s="101"/>
      <c r="AF181" s="15"/>
      <c r="AG181" s="15"/>
      <c r="AH181" s="28"/>
      <c r="AI181" s="28"/>
      <c r="AJ181" s="28"/>
      <c r="AK181" s="28"/>
      <c r="AL181" s="28"/>
      <c r="AM181" s="28"/>
      <c r="AN181" s="55"/>
    </row>
    <row r="182" spans="1:40" s="46" customFormat="1" ht="78.75" hidden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75"/>
      <c r="R182" s="84" t="s">
        <v>73</v>
      </c>
      <c r="S182" s="66">
        <v>0</v>
      </c>
      <c r="T182" s="10">
        <v>2.9</v>
      </c>
      <c r="U182" s="10">
        <v>2.9</v>
      </c>
      <c r="V182" s="10">
        <v>2.9</v>
      </c>
      <c r="W182" s="10">
        <v>2.9</v>
      </c>
      <c r="X182" s="10">
        <v>2.9</v>
      </c>
      <c r="Y182" s="9">
        <f t="shared" si="28"/>
        <v>14.5</v>
      </c>
      <c r="Z182" s="1">
        <v>2023</v>
      </c>
      <c r="AA182" s="112"/>
      <c r="AB182" s="15"/>
      <c r="AC182" s="15"/>
      <c r="AD182" s="70"/>
      <c r="AE182" s="101"/>
      <c r="AF182" s="15"/>
      <c r="AG182" s="15"/>
      <c r="AH182" s="28"/>
      <c r="AI182" s="28"/>
      <c r="AJ182" s="28"/>
      <c r="AK182" s="28"/>
      <c r="AL182" s="28"/>
      <c r="AM182" s="28"/>
      <c r="AN182" s="55"/>
    </row>
    <row r="183" spans="1:40" s="46" customFormat="1" ht="47.25" hidden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75"/>
      <c r="R183" s="84" t="s">
        <v>72</v>
      </c>
      <c r="S183" s="68">
        <v>0</v>
      </c>
      <c r="T183" s="2">
        <v>1</v>
      </c>
      <c r="U183" s="2">
        <v>1</v>
      </c>
      <c r="V183" s="2">
        <v>1</v>
      </c>
      <c r="W183" s="2">
        <v>1</v>
      </c>
      <c r="X183" s="2">
        <v>1</v>
      </c>
      <c r="Y183" s="3">
        <f t="shared" si="28"/>
        <v>5</v>
      </c>
      <c r="Z183" s="1">
        <v>2023</v>
      </c>
      <c r="AA183" s="112"/>
      <c r="AB183" s="8"/>
      <c r="AC183" s="15"/>
      <c r="AD183" s="70"/>
      <c r="AE183" s="101"/>
      <c r="AF183" s="15"/>
      <c r="AG183" s="15"/>
      <c r="AH183" s="28"/>
      <c r="AI183" s="28"/>
      <c r="AJ183" s="28"/>
      <c r="AK183" s="28"/>
      <c r="AL183" s="28"/>
      <c r="AM183" s="28"/>
      <c r="AN183" s="55"/>
    </row>
    <row r="184" spans="1:40" s="46" customFormat="1" ht="61.15" hidden="1" customHeight="1" x14ac:dyDescent="0.25">
      <c r="A184" s="4" t="s">
        <v>4</v>
      </c>
      <c r="B184" s="4" t="s">
        <v>4</v>
      </c>
      <c r="C184" s="4" t="s">
        <v>5</v>
      </c>
      <c r="D184" s="4" t="s">
        <v>4</v>
      </c>
      <c r="E184" s="4" t="s">
        <v>5</v>
      </c>
      <c r="F184" s="4" t="s">
        <v>4</v>
      </c>
      <c r="G184" s="4" t="s">
        <v>57</v>
      </c>
      <c r="H184" s="4" t="s">
        <v>6</v>
      </c>
      <c r="I184" s="4" t="s">
        <v>5</v>
      </c>
      <c r="J184" s="4" t="s">
        <v>4</v>
      </c>
      <c r="K184" s="4" t="s">
        <v>4</v>
      </c>
      <c r="L184" s="4" t="s">
        <v>16</v>
      </c>
      <c r="M184" s="4" t="s">
        <v>56</v>
      </c>
      <c r="N184" s="4" t="s">
        <v>4</v>
      </c>
      <c r="O184" s="4" t="s">
        <v>16</v>
      </c>
      <c r="P184" s="4" t="s">
        <v>6</v>
      </c>
      <c r="Q184" s="75" t="s">
        <v>55</v>
      </c>
      <c r="R184" s="151" t="s">
        <v>65</v>
      </c>
      <c r="S184" s="66">
        <v>0</v>
      </c>
      <c r="T184" s="10">
        <v>2250</v>
      </c>
      <c r="U184" s="10">
        <v>2250</v>
      </c>
      <c r="V184" s="10">
        <v>2250</v>
      </c>
      <c r="W184" s="10">
        <v>2250</v>
      </c>
      <c r="X184" s="10">
        <v>2250</v>
      </c>
      <c r="Y184" s="9">
        <f t="shared" si="28"/>
        <v>11250</v>
      </c>
      <c r="Z184" s="8">
        <v>2023</v>
      </c>
      <c r="AA184" s="112"/>
      <c r="AB184" s="15"/>
      <c r="AC184" s="15"/>
      <c r="AD184" s="70"/>
      <c r="AE184" s="101"/>
      <c r="AF184" s="15"/>
      <c r="AG184" s="15"/>
      <c r="AH184" s="28"/>
      <c r="AI184" s="28"/>
      <c r="AJ184" s="28"/>
      <c r="AK184" s="28"/>
      <c r="AL184" s="28"/>
      <c r="AM184" s="28"/>
      <c r="AN184" s="55"/>
    </row>
    <row r="185" spans="1:40" s="46" customFormat="1" ht="19.899999999999999" hidden="1" customHeight="1" x14ac:dyDescent="0.25">
      <c r="A185" s="4" t="s">
        <v>4</v>
      </c>
      <c r="B185" s="4" t="s">
        <v>4</v>
      </c>
      <c r="C185" s="4" t="s">
        <v>5</v>
      </c>
      <c r="D185" s="4" t="s">
        <v>4</v>
      </c>
      <c r="E185" s="4" t="s">
        <v>5</v>
      </c>
      <c r="F185" s="4" t="s">
        <v>4</v>
      </c>
      <c r="G185" s="4" t="s">
        <v>57</v>
      </c>
      <c r="H185" s="4" t="s">
        <v>6</v>
      </c>
      <c r="I185" s="4" t="s">
        <v>5</v>
      </c>
      <c r="J185" s="4" t="s">
        <v>4</v>
      </c>
      <c r="K185" s="4" t="s">
        <v>4</v>
      </c>
      <c r="L185" s="4" t="s">
        <v>16</v>
      </c>
      <c r="M185" s="4" t="s">
        <v>56</v>
      </c>
      <c r="N185" s="4" t="s">
        <v>4</v>
      </c>
      <c r="O185" s="4" t="s">
        <v>16</v>
      </c>
      <c r="P185" s="4" t="s">
        <v>6</v>
      </c>
      <c r="Q185" s="75" t="s">
        <v>55</v>
      </c>
      <c r="R185" s="152"/>
      <c r="S185" s="66">
        <f>1900-300</f>
        <v>1600</v>
      </c>
      <c r="T185" s="10">
        <v>2250</v>
      </c>
      <c r="U185" s="10">
        <v>2250</v>
      </c>
      <c r="V185" s="10">
        <v>2250</v>
      </c>
      <c r="W185" s="10">
        <v>2250</v>
      </c>
      <c r="X185" s="10">
        <v>2250</v>
      </c>
      <c r="Y185" s="9">
        <f t="shared" si="28"/>
        <v>12850</v>
      </c>
      <c r="Z185" s="8">
        <v>2023</v>
      </c>
      <c r="AA185" s="112"/>
      <c r="AB185" s="15"/>
      <c r="AC185" s="15"/>
      <c r="AD185" s="70"/>
      <c r="AE185" s="101"/>
      <c r="AF185" s="15"/>
      <c r="AG185" s="15"/>
      <c r="AH185" s="28"/>
      <c r="AI185" s="28"/>
      <c r="AJ185" s="28"/>
      <c r="AK185" s="28"/>
      <c r="AL185" s="28"/>
      <c r="AM185" s="28"/>
      <c r="AN185" s="55"/>
    </row>
    <row r="186" spans="1:40" s="46" customFormat="1" ht="19.899999999999999" hidden="1" customHeight="1" x14ac:dyDescent="0.25">
      <c r="A186" s="4" t="s">
        <v>4</v>
      </c>
      <c r="B186" s="4" t="s">
        <v>4</v>
      </c>
      <c r="C186" s="4" t="s">
        <v>5</v>
      </c>
      <c r="D186" s="4" t="s">
        <v>4</v>
      </c>
      <c r="E186" s="4" t="s">
        <v>5</v>
      </c>
      <c r="F186" s="4" t="s">
        <v>4</v>
      </c>
      <c r="G186" s="4" t="s">
        <v>57</v>
      </c>
      <c r="H186" s="4" t="s">
        <v>6</v>
      </c>
      <c r="I186" s="4" t="s">
        <v>5</v>
      </c>
      <c r="J186" s="4" t="s">
        <v>4</v>
      </c>
      <c r="K186" s="4" t="s">
        <v>4</v>
      </c>
      <c r="L186" s="4" t="s">
        <v>16</v>
      </c>
      <c r="M186" s="4" t="s">
        <v>4</v>
      </c>
      <c r="N186" s="4" t="s">
        <v>4</v>
      </c>
      <c r="O186" s="4" t="s">
        <v>4</v>
      </c>
      <c r="P186" s="4" t="s">
        <v>4</v>
      </c>
      <c r="Q186" s="75" t="s">
        <v>4</v>
      </c>
      <c r="R186" s="153"/>
      <c r="S186" s="66">
        <f>0+300</f>
        <v>300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9">
        <f t="shared" si="28"/>
        <v>300</v>
      </c>
      <c r="Z186" s="8">
        <v>2023</v>
      </c>
      <c r="AA186" s="112"/>
      <c r="AB186" s="15"/>
      <c r="AC186" s="15"/>
      <c r="AD186" s="70"/>
      <c r="AE186" s="101"/>
      <c r="AF186" s="15"/>
      <c r="AG186" s="15"/>
      <c r="AH186" s="28"/>
      <c r="AI186" s="28"/>
      <c r="AJ186" s="28"/>
      <c r="AK186" s="28"/>
      <c r="AL186" s="28"/>
      <c r="AM186" s="28"/>
      <c r="AN186" s="55"/>
    </row>
    <row r="187" spans="1:40" s="46" customFormat="1" ht="78.75" hidden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75"/>
      <c r="R187" s="84" t="s">
        <v>71</v>
      </c>
      <c r="S187" s="66">
        <v>0</v>
      </c>
      <c r="T187" s="10">
        <v>2.4</v>
      </c>
      <c r="U187" s="10">
        <v>2.4</v>
      </c>
      <c r="V187" s="10">
        <v>2.4</v>
      </c>
      <c r="W187" s="10">
        <v>2.4</v>
      </c>
      <c r="X187" s="10">
        <v>2.4</v>
      </c>
      <c r="Y187" s="9">
        <f t="shared" si="28"/>
        <v>12</v>
      </c>
      <c r="Z187" s="1">
        <v>2023</v>
      </c>
      <c r="AA187" s="112"/>
      <c r="AB187" s="15"/>
      <c r="AC187" s="15"/>
      <c r="AD187" s="70"/>
      <c r="AE187" s="101"/>
      <c r="AF187" s="15"/>
      <c r="AG187" s="15"/>
      <c r="AH187" s="28"/>
      <c r="AI187" s="28"/>
      <c r="AJ187" s="28"/>
      <c r="AK187" s="28"/>
      <c r="AL187" s="28"/>
      <c r="AM187" s="28"/>
      <c r="AN187" s="55"/>
    </row>
    <row r="188" spans="1:40" s="46" customFormat="1" ht="47.25" hidden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75"/>
      <c r="R188" s="84" t="s">
        <v>70</v>
      </c>
      <c r="S188" s="68">
        <v>0</v>
      </c>
      <c r="T188" s="2">
        <v>1</v>
      </c>
      <c r="U188" s="2">
        <v>1</v>
      </c>
      <c r="V188" s="2">
        <v>1</v>
      </c>
      <c r="W188" s="2">
        <v>1</v>
      </c>
      <c r="X188" s="2">
        <v>1</v>
      </c>
      <c r="Y188" s="3">
        <f t="shared" si="28"/>
        <v>5</v>
      </c>
      <c r="Z188" s="1">
        <v>2023</v>
      </c>
      <c r="AA188" s="112"/>
      <c r="AB188" s="8"/>
      <c r="AC188" s="15"/>
      <c r="AD188" s="70"/>
      <c r="AE188" s="101"/>
      <c r="AF188" s="15"/>
      <c r="AG188" s="15"/>
      <c r="AH188" s="28"/>
      <c r="AI188" s="28"/>
      <c r="AJ188" s="28"/>
      <c r="AK188" s="28"/>
      <c r="AL188" s="28"/>
      <c r="AM188" s="28"/>
      <c r="AN188" s="55"/>
    </row>
    <row r="189" spans="1:40" s="46" customFormat="1" ht="63" hidden="1" customHeight="1" x14ac:dyDescent="0.25">
      <c r="A189" s="4" t="s">
        <v>4</v>
      </c>
      <c r="B189" s="4" t="s">
        <v>4</v>
      </c>
      <c r="C189" s="4" t="s">
        <v>8</v>
      </c>
      <c r="D189" s="4" t="s">
        <v>4</v>
      </c>
      <c r="E189" s="4" t="s">
        <v>5</v>
      </c>
      <c r="F189" s="4" t="s">
        <v>4</v>
      </c>
      <c r="G189" s="4" t="s">
        <v>57</v>
      </c>
      <c r="H189" s="4" t="s">
        <v>6</v>
      </c>
      <c r="I189" s="4" t="s">
        <v>5</v>
      </c>
      <c r="J189" s="4" t="s">
        <v>4</v>
      </c>
      <c r="K189" s="4" t="s">
        <v>4</v>
      </c>
      <c r="L189" s="4" t="s">
        <v>16</v>
      </c>
      <c r="M189" s="4" t="s">
        <v>56</v>
      </c>
      <c r="N189" s="4" t="s">
        <v>4</v>
      </c>
      <c r="O189" s="4" t="s">
        <v>16</v>
      </c>
      <c r="P189" s="4" t="s">
        <v>6</v>
      </c>
      <c r="Q189" s="75" t="s">
        <v>55</v>
      </c>
      <c r="R189" s="151" t="s">
        <v>65</v>
      </c>
      <c r="S189" s="66">
        <v>0</v>
      </c>
      <c r="T189" s="10">
        <f>T190+T191</f>
        <v>2250</v>
      </c>
      <c r="U189" s="10">
        <f>U190+U191</f>
        <v>2250</v>
      </c>
      <c r="V189" s="10">
        <f>V190+V191</f>
        <v>2250</v>
      </c>
      <c r="W189" s="10">
        <f>W190+W191</f>
        <v>2250</v>
      </c>
      <c r="X189" s="10">
        <f>X190+X191</f>
        <v>2250</v>
      </c>
      <c r="Y189" s="9">
        <f t="shared" si="28"/>
        <v>11250</v>
      </c>
      <c r="Z189" s="8">
        <v>2023</v>
      </c>
      <c r="AA189" s="112"/>
      <c r="AB189" s="15"/>
      <c r="AC189" s="15"/>
      <c r="AD189" s="70"/>
      <c r="AE189" s="101"/>
      <c r="AF189" s="15"/>
      <c r="AG189" s="15"/>
      <c r="AH189" s="28"/>
      <c r="AI189" s="28"/>
      <c r="AJ189" s="28"/>
      <c r="AK189" s="28"/>
      <c r="AL189" s="28"/>
      <c r="AM189" s="28"/>
      <c r="AN189" s="55"/>
    </row>
    <row r="190" spans="1:40" s="46" customFormat="1" ht="19.899999999999999" hidden="1" customHeight="1" x14ac:dyDescent="0.25">
      <c r="A190" s="4" t="s">
        <v>4</v>
      </c>
      <c r="B190" s="4" t="s">
        <v>4</v>
      </c>
      <c r="C190" s="4" t="s">
        <v>8</v>
      </c>
      <c r="D190" s="4" t="s">
        <v>4</v>
      </c>
      <c r="E190" s="4" t="s">
        <v>5</v>
      </c>
      <c r="F190" s="4" t="s">
        <v>4</v>
      </c>
      <c r="G190" s="4" t="s">
        <v>57</v>
      </c>
      <c r="H190" s="4" t="s">
        <v>6</v>
      </c>
      <c r="I190" s="4" t="s">
        <v>5</v>
      </c>
      <c r="J190" s="4" t="s">
        <v>4</v>
      </c>
      <c r="K190" s="4" t="s">
        <v>4</v>
      </c>
      <c r="L190" s="4" t="s">
        <v>16</v>
      </c>
      <c r="M190" s="4" t="s">
        <v>56</v>
      </c>
      <c r="N190" s="4" t="s">
        <v>4</v>
      </c>
      <c r="O190" s="4" t="s">
        <v>16</v>
      </c>
      <c r="P190" s="4" t="s">
        <v>6</v>
      </c>
      <c r="Q190" s="75" t="s">
        <v>55</v>
      </c>
      <c r="R190" s="152"/>
      <c r="S190" s="66">
        <f>1900-300</f>
        <v>1600</v>
      </c>
      <c r="T190" s="10">
        <v>2250</v>
      </c>
      <c r="U190" s="10">
        <v>2250</v>
      </c>
      <c r="V190" s="10">
        <v>2250</v>
      </c>
      <c r="W190" s="10">
        <v>2250</v>
      </c>
      <c r="X190" s="10">
        <v>2250</v>
      </c>
      <c r="Y190" s="9">
        <f t="shared" si="28"/>
        <v>12850</v>
      </c>
      <c r="Z190" s="8">
        <v>2023</v>
      </c>
      <c r="AA190" s="112"/>
      <c r="AB190" s="15"/>
      <c r="AC190" s="15"/>
      <c r="AD190" s="70"/>
      <c r="AE190" s="101"/>
      <c r="AF190" s="15"/>
      <c r="AG190" s="15"/>
      <c r="AH190" s="28"/>
      <c r="AI190" s="28"/>
      <c r="AJ190" s="28"/>
      <c r="AK190" s="28"/>
      <c r="AL190" s="28"/>
      <c r="AM190" s="28"/>
      <c r="AN190" s="55"/>
    </row>
    <row r="191" spans="1:40" s="46" customFormat="1" ht="19.899999999999999" hidden="1" customHeight="1" x14ac:dyDescent="0.25">
      <c r="A191" s="4" t="s">
        <v>4</v>
      </c>
      <c r="B191" s="4" t="s">
        <v>4</v>
      </c>
      <c r="C191" s="4" t="s">
        <v>8</v>
      </c>
      <c r="D191" s="4" t="s">
        <v>4</v>
      </c>
      <c r="E191" s="4" t="s">
        <v>5</v>
      </c>
      <c r="F191" s="4" t="s">
        <v>4</v>
      </c>
      <c r="G191" s="4" t="s">
        <v>57</v>
      </c>
      <c r="H191" s="4" t="s">
        <v>6</v>
      </c>
      <c r="I191" s="4" t="s">
        <v>5</v>
      </c>
      <c r="J191" s="4" t="s">
        <v>4</v>
      </c>
      <c r="K191" s="4" t="s">
        <v>4</v>
      </c>
      <c r="L191" s="4" t="s">
        <v>16</v>
      </c>
      <c r="M191" s="4" t="s">
        <v>4</v>
      </c>
      <c r="N191" s="4" t="s">
        <v>4</v>
      </c>
      <c r="O191" s="4" t="s">
        <v>4</v>
      </c>
      <c r="P191" s="4" t="s">
        <v>4</v>
      </c>
      <c r="Q191" s="75" t="s">
        <v>4</v>
      </c>
      <c r="R191" s="153"/>
      <c r="S191" s="66">
        <f>0+300</f>
        <v>300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9">
        <f t="shared" si="28"/>
        <v>300</v>
      </c>
      <c r="Z191" s="8">
        <v>2023</v>
      </c>
      <c r="AA191" s="112"/>
      <c r="AB191" s="15"/>
      <c r="AC191" s="15"/>
      <c r="AD191" s="70"/>
      <c r="AE191" s="101"/>
      <c r="AF191" s="15"/>
      <c r="AG191" s="15"/>
      <c r="AH191" s="28"/>
      <c r="AI191" s="28"/>
      <c r="AJ191" s="28"/>
      <c r="AK191" s="28"/>
      <c r="AL191" s="28"/>
      <c r="AM191" s="28"/>
      <c r="AN191" s="55"/>
    </row>
    <row r="192" spans="1:40" s="46" customFormat="1" ht="78.75" hidden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75"/>
      <c r="R192" s="84" t="s">
        <v>69</v>
      </c>
      <c r="S192" s="68">
        <v>0</v>
      </c>
      <c r="T192" s="2">
        <v>3.4</v>
      </c>
      <c r="U192" s="2">
        <v>3.4</v>
      </c>
      <c r="V192" s="2">
        <v>3.4</v>
      </c>
      <c r="W192" s="2">
        <v>3.4</v>
      </c>
      <c r="X192" s="2">
        <v>3.4</v>
      </c>
      <c r="Y192" s="3">
        <f t="shared" si="28"/>
        <v>17</v>
      </c>
      <c r="Z192" s="1">
        <v>2023</v>
      </c>
      <c r="AA192" s="112"/>
      <c r="AB192" s="15"/>
      <c r="AC192" s="15"/>
      <c r="AD192" s="70"/>
      <c r="AE192" s="101"/>
      <c r="AF192" s="15"/>
      <c r="AG192" s="15"/>
      <c r="AH192" s="28"/>
      <c r="AI192" s="28"/>
      <c r="AJ192" s="28"/>
      <c r="AK192" s="28"/>
      <c r="AL192" s="28"/>
      <c r="AM192" s="28"/>
      <c r="AN192" s="55"/>
    </row>
    <row r="193" spans="1:40" s="46" customFormat="1" ht="47.25" hidden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75"/>
      <c r="R193" s="84" t="s">
        <v>68</v>
      </c>
      <c r="S193" s="68">
        <v>0</v>
      </c>
      <c r="T193" s="2">
        <v>1</v>
      </c>
      <c r="U193" s="2">
        <v>1</v>
      </c>
      <c r="V193" s="2">
        <v>1</v>
      </c>
      <c r="W193" s="2">
        <v>1</v>
      </c>
      <c r="X193" s="2">
        <v>1</v>
      </c>
      <c r="Y193" s="3">
        <f t="shared" si="28"/>
        <v>5</v>
      </c>
      <c r="Z193" s="1">
        <v>2023</v>
      </c>
      <c r="AA193" s="112"/>
      <c r="AB193" s="8"/>
      <c r="AC193" s="15"/>
      <c r="AD193" s="70"/>
      <c r="AE193" s="101"/>
      <c r="AF193" s="15"/>
      <c r="AG193" s="15"/>
      <c r="AH193" s="28"/>
      <c r="AI193" s="28"/>
      <c r="AJ193" s="28"/>
      <c r="AK193" s="28"/>
      <c r="AL193" s="28"/>
      <c r="AM193" s="28"/>
      <c r="AN193" s="55"/>
    </row>
    <row r="194" spans="1:40" s="46" customFormat="1" ht="69" hidden="1" customHeight="1" x14ac:dyDescent="0.25">
      <c r="A194" s="4" t="s">
        <v>4</v>
      </c>
      <c r="B194" s="4" t="s">
        <v>4</v>
      </c>
      <c r="C194" s="4" t="s">
        <v>23</v>
      </c>
      <c r="D194" s="4" t="s">
        <v>4</v>
      </c>
      <c r="E194" s="4" t="s">
        <v>5</v>
      </c>
      <c r="F194" s="4" t="s">
        <v>4</v>
      </c>
      <c r="G194" s="4" t="s">
        <v>57</v>
      </c>
      <c r="H194" s="4" t="s">
        <v>6</v>
      </c>
      <c r="I194" s="4" t="s">
        <v>5</v>
      </c>
      <c r="J194" s="4" t="s">
        <v>4</v>
      </c>
      <c r="K194" s="4" t="s">
        <v>4</v>
      </c>
      <c r="L194" s="4" t="s">
        <v>16</v>
      </c>
      <c r="M194" s="4" t="s">
        <v>56</v>
      </c>
      <c r="N194" s="4" t="s">
        <v>4</v>
      </c>
      <c r="O194" s="4" t="s">
        <v>16</v>
      </c>
      <c r="P194" s="4" t="s">
        <v>6</v>
      </c>
      <c r="Q194" s="75" t="s">
        <v>55</v>
      </c>
      <c r="R194" s="151" t="s">
        <v>65</v>
      </c>
      <c r="S194" s="66">
        <v>0</v>
      </c>
      <c r="T194" s="10">
        <f>T195+T196</f>
        <v>2250</v>
      </c>
      <c r="U194" s="10">
        <f>U195+U196</f>
        <v>2250</v>
      </c>
      <c r="V194" s="10">
        <f>V195+V196</f>
        <v>2250</v>
      </c>
      <c r="W194" s="10">
        <f>W195+W196</f>
        <v>2250</v>
      </c>
      <c r="X194" s="10">
        <f>X195+X196</f>
        <v>2250</v>
      </c>
      <c r="Y194" s="9">
        <f t="shared" si="28"/>
        <v>11250</v>
      </c>
      <c r="Z194" s="8">
        <v>2023</v>
      </c>
      <c r="AA194" s="112"/>
      <c r="AB194" s="15"/>
      <c r="AC194" s="15"/>
      <c r="AD194" s="70"/>
      <c r="AE194" s="101"/>
      <c r="AF194" s="15"/>
      <c r="AG194" s="15"/>
      <c r="AH194" s="28"/>
      <c r="AI194" s="28"/>
      <c r="AJ194" s="28"/>
      <c r="AK194" s="28"/>
      <c r="AL194" s="28"/>
      <c r="AM194" s="28"/>
      <c r="AN194" s="55"/>
    </row>
    <row r="195" spans="1:40" s="46" customFormat="1" ht="19.899999999999999" hidden="1" customHeight="1" x14ac:dyDescent="0.25">
      <c r="A195" s="4" t="s">
        <v>4</v>
      </c>
      <c r="B195" s="4" t="s">
        <v>4</v>
      </c>
      <c r="C195" s="4" t="s">
        <v>23</v>
      </c>
      <c r="D195" s="4" t="s">
        <v>4</v>
      </c>
      <c r="E195" s="4" t="s">
        <v>5</v>
      </c>
      <c r="F195" s="4" t="s">
        <v>4</v>
      </c>
      <c r="G195" s="4" t="s">
        <v>57</v>
      </c>
      <c r="H195" s="4" t="s">
        <v>6</v>
      </c>
      <c r="I195" s="4" t="s">
        <v>5</v>
      </c>
      <c r="J195" s="4" t="s">
        <v>4</v>
      </c>
      <c r="K195" s="4" t="s">
        <v>4</v>
      </c>
      <c r="L195" s="4" t="s">
        <v>16</v>
      </c>
      <c r="M195" s="4" t="s">
        <v>56</v>
      </c>
      <c r="N195" s="4" t="s">
        <v>4</v>
      </c>
      <c r="O195" s="4" t="s">
        <v>16</v>
      </c>
      <c r="P195" s="4" t="s">
        <v>6</v>
      </c>
      <c r="Q195" s="75" t="s">
        <v>55</v>
      </c>
      <c r="R195" s="152"/>
      <c r="S195" s="66">
        <f>1900-160</f>
        <v>1740</v>
      </c>
      <c r="T195" s="10">
        <v>2250</v>
      </c>
      <c r="U195" s="10">
        <v>2250</v>
      </c>
      <c r="V195" s="10">
        <v>2250</v>
      </c>
      <c r="W195" s="10">
        <v>2250</v>
      </c>
      <c r="X195" s="10">
        <v>2250</v>
      </c>
      <c r="Y195" s="9">
        <f t="shared" si="28"/>
        <v>12990</v>
      </c>
      <c r="Z195" s="8">
        <v>2023</v>
      </c>
      <c r="AA195" s="112"/>
      <c r="AB195" s="15"/>
      <c r="AC195" s="15"/>
      <c r="AD195" s="70"/>
      <c r="AE195" s="101"/>
      <c r="AF195" s="15"/>
      <c r="AG195" s="15"/>
      <c r="AH195" s="28"/>
      <c r="AI195" s="28"/>
      <c r="AJ195" s="28"/>
      <c r="AK195" s="28"/>
      <c r="AL195" s="28"/>
      <c r="AM195" s="28"/>
      <c r="AN195" s="55"/>
    </row>
    <row r="196" spans="1:40" s="46" customFormat="1" ht="19.899999999999999" hidden="1" customHeight="1" x14ac:dyDescent="0.25">
      <c r="A196" s="4" t="s">
        <v>4</v>
      </c>
      <c r="B196" s="4" t="s">
        <v>4</v>
      </c>
      <c r="C196" s="4" t="s">
        <v>23</v>
      </c>
      <c r="D196" s="4" t="s">
        <v>4</v>
      </c>
      <c r="E196" s="4" t="s">
        <v>5</v>
      </c>
      <c r="F196" s="4" t="s">
        <v>4</v>
      </c>
      <c r="G196" s="4" t="s">
        <v>57</v>
      </c>
      <c r="H196" s="4" t="s">
        <v>6</v>
      </c>
      <c r="I196" s="4" t="s">
        <v>5</v>
      </c>
      <c r="J196" s="4" t="s">
        <v>4</v>
      </c>
      <c r="K196" s="4" t="s">
        <v>4</v>
      </c>
      <c r="L196" s="4" t="s">
        <v>16</v>
      </c>
      <c r="M196" s="4" t="s">
        <v>4</v>
      </c>
      <c r="N196" s="4" t="s">
        <v>4</v>
      </c>
      <c r="O196" s="4" t="s">
        <v>4</v>
      </c>
      <c r="P196" s="4" t="s">
        <v>4</v>
      </c>
      <c r="Q196" s="75" t="s">
        <v>4</v>
      </c>
      <c r="R196" s="153"/>
      <c r="S196" s="66">
        <f>0+160</f>
        <v>160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9">
        <f t="shared" si="28"/>
        <v>160</v>
      </c>
      <c r="Z196" s="8">
        <v>2023</v>
      </c>
      <c r="AA196" s="112"/>
      <c r="AB196" s="15"/>
      <c r="AC196" s="15"/>
      <c r="AD196" s="70"/>
      <c r="AE196" s="101"/>
      <c r="AF196" s="15"/>
      <c r="AG196" s="15"/>
      <c r="AH196" s="28"/>
      <c r="AI196" s="28"/>
      <c r="AJ196" s="28"/>
      <c r="AK196" s="28"/>
      <c r="AL196" s="28"/>
      <c r="AM196" s="28"/>
      <c r="AN196" s="55"/>
    </row>
    <row r="197" spans="1:40" s="46" customFormat="1" ht="78.75" hidden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75"/>
      <c r="R197" s="84" t="s">
        <v>67</v>
      </c>
      <c r="S197" s="66">
        <v>0</v>
      </c>
      <c r="T197" s="10">
        <v>1.8</v>
      </c>
      <c r="U197" s="10">
        <v>1.8</v>
      </c>
      <c r="V197" s="10">
        <v>1.8</v>
      </c>
      <c r="W197" s="10">
        <v>1.8</v>
      </c>
      <c r="X197" s="10">
        <v>1.8</v>
      </c>
      <c r="Y197" s="9">
        <f t="shared" si="28"/>
        <v>9</v>
      </c>
      <c r="Z197" s="1">
        <v>2023</v>
      </c>
      <c r="AA197" s="112"/>
      <c r="AB197" s="15"/>
      <c r="AC197" s="15"/>
      <c r="AD197" s="70"/>
      <c r="AE197" s="101"/>
      <c r="AF197" s="15"/>
      <c r="AG197" s="15"/>
      <c r="AH197" s="28"/>
      <c r="AI197" s="28"/>
      <c r="AJ197" s="28"/>
      <c r="AK197" s="28"/>
      <c r="AL197" s="28"/>
      <c r="AM197" s="28"/>
      <c r="AN197" s="55"/>
    </row>
    <row r="198" spans="1:40" s="46" customFormat="1" ht="48" hidden="1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75"/>
      <c r="R198" s="84" t="s">
        <v>66</v>
      </c>
      <c r="S198" s="68">
        <v>0</v>
      </c>
      <c r="T198" s="2">
        <v>1</v>
      </c>
      <c r="U198" s="2">
        <v>1</v>
      </c>
      <c r="V198" s="2">
        <v>1</v>
      </c>
      <c r="W198" s="2">
        <v>1</v>
      </c>
      <c r="X198" s="2">
        <v>1</v>
      </c>
      <c r="Y198" s="3">
        <f>S198+T198+U198+V198+X198+W198</f>
        <v>5</v>
      </c>
      <c r="Z198" s="1">
        <v>2023</v>
      </c>
      <c r="AA198" s="112"/>
      <c r="AB198" s="8"/>
      <c r="AC198" s="15"/>
      <c r="AD198" s="70"/>
      <c r="AE198" s="101"/>
      <c r="AF198" s="15"/>
      <c r="AG198" s="15"/>
      <c r="AH198" s="28"/>
      <c r="AI198" s="28"/>
      <c r="AJ198" s="28"/>
      <c r="AK198" s="28"/>
      <c r="AL198" s="28"/>
      <c r="AM198" s="28"/>
      <c r="AN198" s="55"/>
    </row>
    <row r="199" spans="1:40" s="46" customFormat="1" hidden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75"/>
      <c r="R199" s="151" t="s">
        <v>65</v>
      </c>
      <c r="S199" s="66">
        <f t="shared" ref="S199:X199" si="29">SUM(S200:S202)</f>
        <v>99138.4</v>
      </c>
      <c r="T199" s="10">
        <f t="shared" si="29"/>
        <v>0</v>
      </c>
      <c r="U199" s="10">
        <f t="shared" si="29"/>
        <v>0</v>
      </c>
      <c r="V199" s="10">
        <f t="shared" si="29"/>
        <v>0</v>
      </c>
      <c r="W199" s="10">
        <f t="shared" si="29"/>
        <v>0</v>
      </c>
      <c r="X199" s="10">
        <f t="shared" si="29"/>
        <v>0</v>
      </c>
      <c r="Y199" s="9">
        <f>S199+T199+U199+V199+W199+X199</f>
        <v>99138.4</v>
      </c>
      <c r="Z199" s="8">
        <v>2018</v>
      </c>
      <c r="AA199" s="112"/>
      <c r="AB199" s="15"/>
      <c r="AC199" s="15"/>
      <c r="AD199" s="70"/>
      <c r="AE199" s="101"/>
      <c r="AF199" s="15"/>
      <c r="AG199" s="15"/>
      <c r="AH199" s="28"/>
      <c r="AI199" s="28"/>
      <c r="AJ199" s="28"/>
      <c r="AK199" s="28"/>
      <c r="AL199" s="28"/>
      <c r="AM199" s="28"/>
      <c r="AN199" s="55"/>
    </row>
    <row r="200" spans="1:40" s="46" customFormat="1" hidden="1" x14ac:dyDescent="0.25">
      <c r="A200" s="4" t="s">
        <v>4</v>
      </c>
      <c r="B200" s="4" t="s">
        <v>6</v>
      </c>
      <c r="C200" s="4" t="s">
        <v>16</v>
      </c>
      <c r="D200" s="4" t="s">
        <v>4</v>
      </c>
      <c r="E200" s="4" t="s">
        <v>5</v>
      </c>
      <c r="F200" s="4" t="s">
        <v>4</v>
      </c>
      <c r="G200" s="4" t="s">
        <v>57</v>
      </c>
      <c r="H200" s="4" t="s">
        <v>6</v>
      </c>
      <c r="I200" s="4" t="s">
        <v>5</v>
      </c>
      <c r="J200" s="4" t="s">
        <v>4</v>
      </c>
      <c r="K200" s="4" t="s">
        <v>4</v>
      </c>
      <c r="L200" s="4" t="s">
        <v>16</v>
      </c>
      <c r="M200" s="4" t="s">
        <v>6</v>
      </c>
      <c r="N200" s="4" t="s">
        <v>4</v>
      </c>
      <c r="O200" s="4" t="s">
        <v>64</v>
      </c>
      <c r="P200" s="4" t="s">
        <v>8</v>
      </c>
      <c r="Q200" s="75" t="s">
        <v>23</v>
      </c>
      <c r="R200" s="152"/>
      <c r="S200" s="66">
        <v>78128.899999999994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9">
        <f>S200+T200+U200+V200+W200+X200</f>
        <v>78128.899999999994</v>
      </c>
      <c r="Z200" s="8">
        <v>2018</v>
      </c>
      <c r="AA200" s="112"/>
      <c r="AB200" s="15"/>
      <c r="AC200" s="15"/>
      <c r="AD200" s="70"/>
      <c r="AE200" s="101"/>
      <c r="AF200" s="15"/>
      <c r="AG200" s="15"/>
      <c r="AH200" s="28"/>
      <c r="AI200" s="28"/>
      <c r="AJ200" s="28"/>
      <c r="AK200" s="28"/>
      <c r="AL200" s="28"/>
      <c r="AM200" s="28"/>
      <c r="AN200" s="55"/>
    </row>
    <row r="201" spans="1:40" s="46" customFormat="1" hidden="1" x14ac:dyDescent="0.25">
      <c r="A201" s="4" t="s">
        <v>4</v>
      </c>
      <c r="B201" s="4" t="s">
        <v>6</v>
      </c>
      <c r="C201" s="4" t="s">
        <v>16</v>
      </c>
      <c r="D201" s="4" t="s">
        <v>4</v>
      </c>
      <c r="E201" s="4" t="s">
        <v>5</v>
      </c>
      <c r="F201" s="4" t="s">
        <v>4</v>
      </c>
      <c r="G201" s="4" t="s">
        <v>57</v>
      </c>
      <c r="H201" s="4" t="s">
        <v>6</v>
      </c>
      <c r="I201" s="4" t="s">
        <v>5</v>
      </c>
      <c r="J201" s="4" t="s">
        <v>4</v>
      </c>
      <c r="K201" s="4" t="s">
        <v>4</v>
      </c>
      <c r="L201" s="4" t="s">
        <v>16</v>
      </c>
      <c r="M201" s="4" t="s">
        <v>56</v>
      </c>
      <c r="N201" s="4" t="s">
        <v>4</v>
      </c>
      <c r="O201" s="4" t="s">
        <v>64</v>
      </c>
      <c r="P201" s="4" t="s">
        <v>8</v>
      </c>
      <c r="Q201" s="75" t="s">
        <v>23</v>
      </c>
      <c r="R201" s="152"/>
      <c r="S201" s="66">
        <v>18932.599999999999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9">
        <f>S201+T201+U201+V201+W201+X201</f>
        <v>18932.599999999999</v>
      </c>
      <c r="Z201" s="8">
        <v>2018</v>
      </c>
      <c r="AA201" s="112"/>
      <c r="AB201" s="15"/>
      <c r="AC201" s="15"/>
      <c r="AD201" s="70"/>
      <c r="AE201" s="101"/>
      <c r="AF201" s="15"/>
      <c r="AG201" s="15"/>
      <c r="AH201" s="28"/>
      <c r="AI201" s="28"/>
      <c r="AJ201" s="28"/>
      <c r="AK201" s="28"/>
      <c r="AL201" s="28"/>
      <c r="AM201" s="28"/>
      <c r="AN201" s="55"/>
    </row>
    <row r="202" spans="1:40" s="46" customFormat="1" hidden="1" x14ac:dyDescent="0.25">
      <c r="A202" s="4" t="s">
        <v>4</v>
      </c>
      <c r="B202" s="4" t="s">
        <v>6</v>
      </c>
      <c r="C202" s="4" t="s">
        <v>16</v>
      </c>
      <c r="D202" s="4" t="s">
        <v>4</v>
      </c>
      <c r="E202" s="4" t="s">
        <v>5</v>
      </c>
      <c r="F202" s="4" t="s">
        <v>4</v>
      </c>
      <c r="G202" s="4" t="s">
        <v>57</v>
      </c>
      <c r="H202" s="4" t="s">
        <v>6</v>
      </c>
      <c r="I202" s="4" t="s">
        <v>5</v>
      </c>
      <c r="J202" s="4" t="s">
        <v>4</v>
      </c>
      <c r="K202" s="4" t="s">
        <v>4</v>
      </c>
      <c r="L202" s="4" t="s">
        <v>16</v>
      </c>
      <c r="M202" s="4" t="s">
        <v>4</v>
      </c>
      <c r="N202" s="4" t="s">
        <v>4</v>
      </c>
      <c r="O202" s="4" t="s">
        <v>4</v>
      </c>
      <c r="P202" s="4" t="s">
        <v>4</v>
      </c>
      <c r="Q202" s="75" t="s">
        <v>4</v>
      </c>
      <c r="R202" s="153"/>
      <c r="S202" s="66">
        <v>2076.9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9">
        <f>S202+T202+U202+V202+W202+X202</f>
        <v>2076.9</v>
      </c>
      <c r="Z202" s="8">
        <v>2018</v>
      </c>
      <c r="AA202" s="112"/>
      <c r="AB202" s="15"/>
      <c r="AC202" s="15"/>
      <c r="AD202" s="70"/>
      <c r="AE202" s="101"/>
      <c r="AF202" s="15"/>
      <c r="AG202" s="15"/>
      <c r="AH202" s="28"/>
      <c r="AI202" s="28"/>
      <c r="AJ202" s="28"/>
      <c r="AK202" s="28"/>
      <c r="AL202" s="28"/>
      <c r="AM202" s="28"/>
      <c r="AN202" s="55"/>
    </row>
    <row r="203" spans="1:40" s="46" customFormat="1" ht="78.75" hidden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75"/>
      <c r="R203" s="84" t="s">
        <v>63</v>
      </c>
      <c r="S203" s="66">
        <v>81.900000000000006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9">
        <f>S203+T203+U203+V203+W203+X203</f>
        <v>81.900000000000006</v>
      </c>
      <c r="Z203" s="1">
        <v>2018</v>
      </c>
      <c r="AA203" s="112"/>
      <c r="AB203" s="15"/>
      <c r="AC203" s="15"/>
      <c r="AD203" s="70"/>
      <c r="AE203" s="101"/>
      <c r="AF203" s="15"/>
      <c r="AG203" s="15"/>
      <c r="AH203" s="28"/>
      <c r="AI203" s="28"/>
      <c r="AJ203" s="28"/>
      <c r="AK203" s="28"/>
      <c r="AL203" s="28"/>
      <c r="AM203" s="28"/>
      <c r="AN203" s="55"/>
    </row>
    <row r="204" spans="1:40" s="46" customFormat="1" ht="48" hidden="1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75"/>
      <c r="R204" s="84" t="s">
        <v>62</v>
      </c>
      <c r="S204" s="68">
        <v>28</v>
      </c>
      <c r="T204" s="2">
        <v>0</v>
      </c>
      <c r="U204" s="2">
        <v>0</v>
      </c>
      <c r="V204" s="2">
        <v>0</v>
      </c>
      <c r="W204" s="2">
        <v>0</v>
      </c>
      <c r="X204" s="2">
        <v>0</v>
      </c>
      <c r="Y204" s="3">
        <f>S204+T204+U204+V204+X204+W204</f>
        <v>28</v>
      </c>
      <c r="Z204" s="1">
        <v>2018</v>
      </c>
      <c r="AA204" s="112"/>
      <c r="AB204" s="8"/>
      <c r="AC204" s="15"/>
      <c r="AD204" s="70"/>
      <c r="AE204" s="101"/>
      <c r="AF204" s="15"/>
      <c r="AG204" s="15"/>
      <c r="AH204" s="28"/>
      <c r="AI204" s="28"/>
      <c r="AJ204" s="28"/>
      <c r="AK204" s="28"/>
      <c r="AL204" s="28"/>
      <c r="AM204" s="28"/>
      <c r="AN204" s="55"/>
    </row>
    <row r="205" spans="1:40" s="46" customFormat="1" ht="47.25" hidden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75"/>
      <c r="R205" s="84" t="s">
        <v>61</v>
      </c>
      <c r="S205" s="68">
        <v>1</v>
      </c>
      <c r="T205" s="2">
        <v>1</v>
      </c>
      <c r="U205" s="2">
        <v>1</v>
      </c>
      <c r="V205" s="2">
        <v>1</v>
      </c>
      <c r="W205" s="2">
        <v>1</v>
      </c>
      <c r="X205" s="2">
        <v>1</v>
      </c>
      <c r="Y205" s="3">
        <v>1</v>
      </c>
      <c r="Z205" s="8">
        <v>2023</v>
      </c>
      <c r="AA205" s="112"/>
      <c r="AB205" s="15"/>
      <c r="AC205" s="15"/>
      <c r="AD205" s="70"/>
      <c r="AE205" s="101"/>
      <c r="AF205" s="15"/>
      <c r="AG205" s="15"/>
      <c r="AH205" s="28"/>
      <c r="AI205" s="28"/>
      <c r="AJ205" s="28"/>
      <c r="AK205" s="28"/>
      <c r="AL205" s="28"/>
      <c r="AM205" s="28"/>
      <c r="AN205" s="55"/>
    </row>
    <row r="206" spans="1:40" ht="31.5" hidden="1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75"/>
      <c r="R206" s="84" t="s">
        <v>60</v>
      </c>
      <c r="S206" s="68">
        <v>170</v>
      </c>
      <c r="T206" s="2">
        <v>170</v>
      </c>
      <c r="U206" s="2">
        <v>170</v>
      </c>
      <c r="V206" s="2">
        <v>170</v>
      </c>
      <c r="W206" s="2">
        <v>170</v>
      </c>
      <c r="X206" s="2">
        <v>170</v>
      </c>
      <c r="Y206" s="3">
        <f>S206+T206+U206+V206+W206+X206</f>
        <v>1020</v>
      </c>
      <c r="Z206" s="1">
        <v>2023</v>
      </c>
      <c r="AA206" s="24"/>
      <c r="AB206" s="24"/>
      <c r="AC206" s="24"/>
      <c r="AD206" s="64"/>
      <c r="AE206" s="96"/>
      <c r="AF206" s="26"/>
      <c r="AG206" s="26"/>
      <c r="AH206" s="25"/>
      <c r="AI206" s="25"/>
      <c r="AJ206" s="25"/>
      <c r="AK206" s="25"/>
      <c r="AL206" s="25"/>
      <c r="AM206" s="25"/>
      <c r="AN206" s="54"/>
    </row>
    <row r="207" spans="1:40" ht="19.149999999999999" customHeight="1" x14ac:dyDescent="0.25">
      <c r="A207" s="4"/>
      <c r="B207" s="4"/>
      <c r="C207" s="4"/>
      <c r="D207" s="4"/>
      <c r="E207" s="4"/>
      <c r="F207" s="4"/>
      <c r="G207" s="4"/>
      <c r="H207" s="4" t="s">
        <v>6</v>
      </c>
      <c r="I207" s="4" t="s">
        <v>5</v>
      </c>
      <c r="J207" s="4" t="s">
        <v>4</v>
      </c>
      <c r="K207" s="4" t="s">
        <v>4</v>
      </c>
      <c r="L207" s="4" t="s">
        <v>16</v>
      </c>
      <c r="M207" s="4" t="s">
        <v>4</v>
      </c>
      <c r="N207" s="4" t="s">
        <v>4</v>
      </c>
      <c r="O207" s="4" t="s">
        <v>4</v>
      </c>
      <c r="P207" s="4" t="s">
        <v>4</v>
      </c>
      <c r="Q207" s="75" t="s">
        <v>4</v>
      </c>
      <c r="R207" s="78" t="s">
        <v>259</v>
      </c>
      <c r="S207" s="51">
        <f>S208+S215+S222+S235+S247</f>
        <v>22266.7</v>
      </c>
      <c r="T207" s="9">
        <f t="shared" ref="T207:AD207" si="30">T208+T215+T222+T235+T247</f>
        <v>8228.2999999999993</v>
      </c>
      <c r="U207" s="9">
        <f t="shared" si="30"/>
        <v>8228.2999999999993</v>
      </c>
      <c r="V207" s="9">
        <f t="shared" si="30"/>
        <v>8228.2999999999993</v>
      </c>
      <c r="W207" s="9">
        <f t="shared" si="30"/>
        <v>8228.2999999999993</v>
      </c>
      <c r="X207" s="9">
        <f t="shared" si="30"/>
        <v>8228.2999999999993</v>
      </c>
      <c r="Y207" s="9">
        <f t="shared" si="30"/>
        <v>63408.2</v>
      </c>
      <c r="Z207" s="9">
        <f t="shared" si="30"/>
        <v>72653</v>
      </c>
      <c r="AA207" s="9">
        <f t="shared" si="30"/>
        <v>9265.0999999999985</v>
      </c>
      <c r="AB207" s="9">
        <f t="shared" si="30"/>
        <v>339.9</v>
      </c>
      <c r="AC207" s="9">
        <f t="shared" si="30"/>
        <v>4643.8</v>
      </c>
      <c r="AD207" s="61">
        <f t="shared" si="30"/>
        <v>8017.9000000000005</v>
      </c>
      <c r="AE207" s="51"/>
      <c r="AF207" s="10"/>
      <c r="AG207" s="10"/>
      <c r="AH207" s="10"/>
      <c r="AI207" s="10"/>
      <c r="AJ207" s="10"/>
      <c r="AK207" s="10"/>
      <c r="AL207" s="10"/>
      <c r="AM207" s="10"/>
      <c r="AN207" s="71"/>
    </row>
    <row r="208" spans="1:40" ht="22.1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75"/>
      <c r="R208" s="88" t="s">
        <v>258</v>
      </c>
      <c r="S208" s="89">
        <f>SUM(S209:S214)</f>
        <v>2922.6</v>
      </c>
      <c r="T208" s="5">
        <f t="shared" ref="T208:AD208" si="31">SUM(T209:T214)</f>
        <v>0</v>
      </c>
      <c r="U208" s="5">
        <f t="shared" si="31"/>
        <v>0</v>
      </c>
      <c r="V208" s="5">
        <f t="shared" si="31"/>
        <v>0</v>
      </c>
      <c r="W208" s="5">
        <f t="shared" si="31"/>
        <v>0</v>
      </c>
      <c r="X208" s="5">
        <f t="shared" si="31"/>
        <v>0</v>
      </c>
      <c r="Y208" s="5">
        <f t="shared" si="31"/>
        <v>2922.6</v>
      </c>
      <c r="Z208" s="5">
        <f t="shared" si="31"/>
        <v>12108</v>
      </c>
      <c r="AA208" s="5">
        <f t="shared" si="31"/>
        <v>1229.5</v>
      </c>
      <c r="AB208" s="5">
        <f t="shared" si="31"/>
        <v>0</v>
      </c>
      <c r="AC208" s="5">
        <f t="shared" si="31"/>
        <v>647.1</v>
      </c>
      <c r="AD208" s="90">
        <f t="shared" si="31"/>
        <v>1046</v>
      </c>
      <c r="AE208" s="89"/>
      <c r="AF208" s="102"/>
      <c r="AG208" s="103"/>
      <c r="AH208" s="103"/>
      <c r="AI208" s="102"/>
      <c r="AJ208" s="102"/>
      <c r="AK208" s="102"/>
      <c r="AL208" s="102"/>
      <c r="AM208" s="102"/>
      <c r="AN208" s="104"/>
    </row>
    <row r="209" spans="1:40" ht="31.5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75"/>
      <c r="R209" s="110" t="s">
        <v>208</v>
      </c>
      <c r="S209" s="66">
        <f>SUM(AA209:AD209)</f>
        <v>966.09999999999991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9">
        <f t="shared" ref="Y209:Y218" si="32">SUM(S209:X209)</f>
        <v>966.09999999999991</v>
      </c>
      <c r="Z209" s="8">
        <v>2018</v>
      </c>
      <c r="AA209" s="10">
        <v>399.2</v>
      </c>
      <c r="AB209" s="72">
        <v>0</v>
      </c>
      <c r="AC209" s="10">
        <v>199.6</v>
      </c>
      <c r="AD209" s="71">
        <v>367.3</v>
      </c>
      <c r="AE209" s="66">
        <v>8750</v>
      </c>
      <c r="AF209" s="10"/>
      <c r="AG209" s="2"/>
      <c r="AH209" s="2"/>
      <c r="AI209" s="10"/>
      <c r="AJ209" s="10"/>
      <c r="AK209" s="10"/>
      <c r="AL209" s="10"/>
      <c r="AM209" s="10"/>
      <c r="AN209" s="71"/>
    </row>
    <row r="210" spans="1:40" ht="31.5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75"/>
      <c r="R210" s="110" t="s">
        <v>209</v>
      </c>
      <c r="S210" s="66">
        <f t="shared" ref="S210:S220" si="33">SUM(AA210:AD210)</f>
        <v>137.5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9">
        <f t="shared" si="32"/>
        <v>137.5</v>
      </c>
      <c r="Z210" s="8">
        <v>2018</v>
      </c>
      <c r="AA210" s="10">
        <v>60</v>
      </c>
      <c r="AB210" s="10">
        <v>0</v>
      </c>
      <c r="AC210" s="10">
        <v>30</v>
      </c>
      <c r="AD210" s="71">
        <v>47.5</v>
      </c>
      <c r="AE210" s="66"/>
      <c r="AF210" s="10"/>
      <c r="AG210" s="2">
        <v>7</v>
      </c>
      <c r="AH210" s="2"/>
      <c r="AI210" s="10"/>
      <c r="AJ210" s="10"/>
      <c r="AK210" s="10"/>
      <c r="AL210" s="10"/>
      <c r="AM210" s="10"/>
      <c r="AN210" s="71"/>
    </row>
    <row r="211" spans="1:40" ht="31.5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75"/>
      <c r="R211" s="110" t="s">
        <v>210</v>
      </c>
      <c r="S211" s="66">
        <f t="shared" si="33"/>
        <v>987.5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9">
        <f t="shared" si="32"/>
        <v>987.5</v>
      </c>
      <c r="Z211" s="8">
        <v>2018</v>
      </c>
      <c r="AA211" s="10">
        <v>400</v>
      </c>
      <c r="AB211" s="10">
        <v>0</v>
      </c>
      <c r="AC211" s="10">
        <v>231.5</v>
      </c>
      <c r="AD211" s="71">
        <v>356</v>
      </c>
      <c r="AE211" s="66"/>
      <c r="AF211" s="10"/>
      <c r="AG211" s="2">
        <v>44</v>
      </c>
      <c r="AH211" s="2"/>
      <c r="AI211" s="10"/>
      <c r="AJ211" s="10"/>
      <c r="AK211" s="10"/>
      <c r="AL211" s="10"/>
      <c r="AM211" s="10"/>
      <c r="AN211" s="71"/>
    </row>
    <row r="212" spans="1:40" ht="31.5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75"/>
      <c r="R212" s="110" t="s">
        <v>211</v>
      </c>
      <c r="S212" s="66">
        <f t="shared" si="33"/>
        <v>519.6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9">
        <f t="shared" si="32"/>
        <v>519.6</v>
      </c>
      <c r="Z212" s="8">
        <v>2018</v>
      </c>
      <c r="AA212" s="10">
        <v>245.4</v>
      </c>
      <c r="AB212" s="10">
        <v>0</v>
      </c>
      <c r="AC212" s="10">
        <v>122.7</v>
      </c>
      <c r="AD212" s="71">
        <v>151.5</v>
      </c>
      <c r="AE212" s="66"/>
      <c r="AF212" s="10"/>
      <c r="AG212" s="2">
        <v>26</v>
      </c>
      <c r="AH212" s="2"/>
      <c r="AI212" s="10"/>
      <c r="AJ212" s="10"/>
      <c r="AK212" s="10"/>
      <c r="AL212" s="10"/>
      <c r="AM212" s="10"/>
      <c r="AN212" s="71"/>
    </row>
    <row r="213" spans="1:40" ht="31.5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75"/>
      <c r="R213" s="110" t="s">
        <v>212</v>
      </c>
      <c r="S213" s="66">
        <f t="shared" si="33"/>
        <v>192.89999999999998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9">
        <f t="shared" si="32"/>
        <v>192.89999999999998</v>
      </c>
      <c r="Z213" s="8">
        <v>2018</v>
      </c>
      <c r="AA213" s="10">
        <v>77.3</v>
      </c>
      <c r="AB213" s="10">
        <v>0</v>
      </c>
      <c r="AC213" s="10">
        <v>39.5</v>
      </c>
      <c r="AD213" s="71">
        <v>76.099999999999994</v>
      </c>
      <c r="AE213" s="66"/>
      <c r="AF213" s="10"/>
      <c r="AG213" s="2"/>
      <c r="AH213" s="2">
        <v>1</v>
      </c>
      <c r="AI213" s="10">
        <v>12</v>
      </c>
      <c r="AJ213" s="10"/>
      <c r="AK213" s="10"/>
      <c r="AL213" s="10"/>
      <c r="AM213" s="10"/>
      <c r="AN213" s="71"/>
    </row>
    <row r="214" spans="1:40" ht="31.5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75"/>
      <c r="R214" s="110" t="s">
        <v>213</v>
      </c>
      <c r="S214" s="66">
        <f t="shared" si="33"/>
        <v>119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9">
        <f t="shared" si="32"/>
        <v>119</v>
      </c>
      <c r="Z214" s="8">
        <v>2018</v>
      </c>
      <c r="AA214" s="10">
        <v>47.6</v>
      </c>
      <c r="AB214" s="10">
        <v>0</v>
      </c>
      <c r="AC214" s="10">
        <v>23.8</v>
      </c>
      <c r="AD214" s="71">
        <v>47.6</v>
      </c>
      <c r="AE214" s="66"/>
      <c r="AF214" s="10"/>
      <c r="AG214" s="2"/>
      <c r="AH214" s="2"/>
      <c r="AI214" s="10"/>
      <c r="AJ214" s="10">
        <v>65</v>
      </c>
      <c r="AK214" s="10"/>
      <c r="AL214" s="10"/>
      <c r="AM214" s="10"/>
      <c r="AN214" s="71"/>
    </row>
    <row r="215" spans="1:40" ht="23.4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75"/>
      <c r="R215" s="88" t="s">
        <v>257</v>
      </c>
      <c r="S215" s="89">
        <f>SUM(S216:S221)</f>
        <v>3440.1</v>
      </c>
      <c r="T215" s="5">
        <f t="shared" ref="T215:AD215" si="34">SUM(T216:T221)</f>
        <v>0</v>
      </c>
      <c r="U215" s="5">
        <f t="shared" si="34"/>
        <v>0</v>
      </c>
      <c r="V215" s="5">
        <f t="shared" si="34"/>
        <v>0</v>
      </c>
      <c r="W215" s="5">
        <f t="shared" si="34"/>
        <v>0</v>
      </c>
      <c r="X215" s="5">
        <f t="shared" si="34"/>
        <v>0</v>
      </c>
      <c r="Y215" s="5">
        <f t="shared" si="34"/>
        <v>3440.1</v>
      </c>
      <c r="Z215" s="5">
        <f t="shared" si="34"/>
        <v>12108</v>
      </c>
      <c r="AA215" s="5">
        <f t="shared" si="34"/>
        <v>1609.7</v>
      </c>
      <c r="AB215" s="5">
        <f t="shared" si="34"/>
        <v>0</v>
      </c>
      <c r="AC215" s="5">
        <f t="shared" si="34"/>
        <v>441.79999999999995</v>
      </c>
      <c r="AD215" s="90">
        <f t="shared" si="34"/>
        <v>1388.6000000000001</v>
      </c>
      <c r="AE215" s="89"/>
      <c r="AF215" s="102"/>
      <c r="AG215" s="103"/>
      <c r="AH215" s="103"/>
      <c r="AI215" s="102"/>
      <c r="AJ215" s="102"/>
      <c r="AK215" s="102"/>
      <c r="AL215" s="102"/>
      <c r="AM215" s="102"/>
      <c r="AN215" s="104"/>
    </row>
    <row r="216" spans="1:40" ht="28.1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75"/>
      <c r="R216" s="110" t="s">
        <v>214</v>
      </c>
      <c r="S216" s="66">
        <f t="shared" si="33"/>
        <v>490.4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9">
        <f t="shared" si="32"/>
        <v>490.4</v>
      </c>
      <c r="Z216" s="8">
        <v>2018</v>
      </c>
      <c r="AA216" s="10">
        <v>377.2</v>
      </c>
      <c r="AB216" s="10">
        <v>0</v>
      </c>
      <c r="AC216" s="10">
        <v>113.2</v>
      </c>
      <c r="AD216" s="71">
        <v>0</v>
      </c>
      <c r="AE216" s="66"/>
      <c r="AF216" s="10"/>
      <c r="AG216" s="2"/>
      <c r="AH216" s="2"/>
      <c r="AI216" s="10"/>
      <c r="AJ216" s="10"/>
      <c r="AK216" s="10">
        <v>0</v>
      </c>
      <c r="AL216" s="10"/>
      <c r="AM216" s="10"/>
      <c r="AN216" s="71"/>
    </row>
    <row r="217" spans="1:40" ht="63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75"/>
      <c r="R217" s="110" t="s">
        <v>215</v>
      </c>
      <c r="S217" s="66">
        <f t="shared" si="33"/>
        <v>833.4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9">
        <f t="shared" si="32"/>
        <v>833.4</v>
      </c>
      <c r="Z217" s="8">
        <v>2018</v>
      </c>
      <c r="AA217" s="10">
        <v>334.2</v>
      </c>
      <c r="AB217" s="10">
        <v>0</v>
      </c>
      <c r="AC217" s="10">
        <v>83.5</v>
      </c>
      <c r="AD217" s="71">
        <v>415.7</v>
      </c>
      <c r="AE217" s="66"/>
      <c r="AF217" s="10"/>
      <c r="AG217" s="2"/>
      <c r="AH217" s="2"/>
      <c r="AI217" s="10"/>
      <c r="AJ217" s="10"/>
      <c r="AK217" s="10"/>
      <c r="AL217" s="2">
        <v>1</v>
      </c>
      <c r="AM217" s="10"/>
      <c r="AN217" s="71"/>
    </row>
    <row r="218" spans="1:40" ht="31.5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75"/>
      <c r="R218" s="110" t="s">
        <v>216</v>
      </c>
      <c r="S218" s="66">
        <f t="shared" si="33"/>
        <v>949.8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9">
        <f t="shared" si="32"/>
        <v>949.8</v>
      </c>
      <c r="Z218" s="8">
        <v>2018</v>
      </c>
      <c r="AA218" s="10">
        <v>381</v>
      </c>
      <c r="AB218" s="10">
        <v>0</v>
      </c>
      <c r="AC218" s="10">
        <v>114.3</v>
      </c>
      <c r="AD218" s="71">
        <v>454.5</v>
      </c>
      <c r="AE218" s="66"/>
      <c r="AF218" s="10">
        <v>151</v>
      </c>
      <c r="AG218" s="2"/>
      <c r="AH218" s="2"/>
      <c r="AI218" s="10"/>
      <c r="AJ218" s="10"/>
      <c r="AK218" s="10"/>
      <c r="AL218" s="10"/>
      <c r="AM218" s="10"/>
      <c r="AN218" s="71"/>
    </row>
    <row r="219" spans="1:40" ht="47.25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75"/>
      <c r="R219" s="91" t="s">
        <v>217</v>
      </c>
      <c r="S219" s="66">
        <f t="shared" si="33"/>
        <v>308.89999999999998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9">
        <f t="shared" ref="Y219:Y228" si="35">SUM(S219:X219)</f>
        <v>308.89999999999998</v>
      </c>
      <c r="Z219" s="8">
        <v>2018</v>
      </c>
      <c r="AA219" s="10">
        <v>174.3</v>
      </c>
      <c r="AB219" s="10">
        <v>0</v>
      </c>
      <c r="AC219" s="10">
        <v>45</v>
      </c>
      <c r="AD219" s="71">
        <v>89.6</v>
      </c>
      <c r="AE219" s="66"/>
      <c r="AF219" s="10"/>
      <c r="AG219" s="2">
        <v>16</v>
      </c>
      <c r="AH219" s="2"/>
      <c r="AI219" s="10"/>
      <c r="AJ219" s="10"/>
      <c r="AK219" s="10"/>
      <c r="AL219" s="10"/>
      <c r="AM219" s="10"/>
      <c r="AN219" s="71"/>
    </row>
    <row r="220" spans="1:40" ht="31.5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75"/>
      <c r="R220" s="110" t="s">
        <v>218</v>
      </c>
      <c r="S220" s="66">
        <f t="shared" si="33"/>
        <v>349.1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9">
        <f t="shared" si="35"/>
        <v>349.1</v>
      </c>
      <c r="Z220" s="8">
        <v>2018</v>
      </c>
      <c r="AA220" s="10">
        <v>139.6</v>
      </c>
      <c r="AB220" s="10">
        <v>0</v>
      </c>
      <c r="AC220" s="10">
        <v>34.9</v>
      </c>
      <c r="AD220" s="71">
        <v>174.6</v>
      </c>
      <c r="AE220" s="66"/>
      <c r="AF220" s="10"/>
      <c r="AG220" s="2"/>
      <c r="AH220" s="2"/>
      <c r="AI220" s="10">
        <v>49.7</v>
      </c>
      <c r="AJ220" s="10"/>
      <c r="AK220" s="10"/>
      <c r="AL220" s="10"/>
      <c r="AM220" s="10"/>
      <c r="AN220" s="71"/>
    </row>
    <row r="221" spans="1:40" ht="31.5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75"/>
      <c r="R221" s="110" t="s">
        <v>219</v>
      </c>
      <c r="S221" s="66">
        <f t="shared" ref="S221:S230" si="36">SUM(AA221:AD221)</f>
        <v>508.5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9">
        <f t="shared" si="35"/>
        <v>508.5</v>
      </c>
      <c r="Z221" s="8">
        <v>2018</v>
      </c>
      <c r="AA221" s="10">
        <v>203.4</v>
      </c>
      <c r="AB221" s="10">
        <v>0</v>
      </c>
      <c r="AC221" s="10">
        <v>50.9</v>
      </c>
      <c r="AD221" s="71">
        <v>254.2</v>
      </c>
      <c r="AE221" s="66"/>
      <c r="AF221" s="10"/>
      <c r="AG221" s="2"/>
      <c r="AH221" s="2"/>
      <c r="AI221" s="10">
        <v>88.3</v>
      </c>
      <c r="AJ221" s="10"/>
      <c r="AK221" s="10"/>
      <c r="AL221" s="2"/>
      <c r="AM221" s="10"/>
      <c r="AN221" s="71"/>
    </row>
    <row r="222" spans="1:40" ht="24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75"/>
      <c r="R222" s="88" t="s">
        <v>256</v>
      </c>
      <c r="S222" s="89">
        <f>SUM(S223:S234)</f>
        <v>8990.1</v>
      </c>
      <c r="T222" s="5">
        <f t="shared" ref="T222:AD222" si="37">SUM(T223:T234)</f>
        <v>0</v>
      </c>
      <c r="U222" s="5">
        <f t="shared" si="37"/>
        <v>0</v>
      </c>
      <c r="V222" s="5">
        <f t="shared" si="37"/>
        <v>0</v>
      </c>
      <c r="W222" s="5">
        <f t="shared" si="37"/>
        <v>0</v>
      </c>
      <c r="X222" s="5">
        <f t="shared" si="37"/>
        <v>0</v>
      </c>
      <c r="Y222" s="5">
        <f t="shared" si="37"/>
        <v>8990.1</v>
      </c>
      <c r="Z222" s="5">
        <f t="shared" si="37"/>
        <v>24216</v>
      </c>
      <c r="AA222" s="5">
        <f t="shared" si="37"/>
        <v>3538.9999999999995</v>
      </c>
      <c r="AB222" s="5">
        <f t="shared" si="37"/>
        <v>339.9</v>
      </c>
      <c r="AC222" s="5">
        <f t="shared" si="37"/>
        <v>1913.5</v>
      </c>
      <c r="AD222" s="90">
        <f t="shared" si="37"/>
        <v>3197.7</v>
      </c>
      <c r="AE222" s="89"/>
      <c r="AF222" s="102"/>
      <c r="AG222" s="103"/>
      <c r="AH222" s="103"/>
      <c r="AI222" s="102"/>
      <c r="AJ222" s="102"/>
      <c r="AK222" s="102"/>
      <c r="AL222" s="103"/>
      <c r="AM222" s="102"/>
      <c r="AN222" s="104"/>
    </row>
    <row r="223" spans="1:40" ht="31.5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75"/>
      <c r="R223" s="110" t="s">
        <v>220</v>
      </c>
      <c r="S223" s="66">
        <f t="shared" si="36"/>
        <v>988.09999999999991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9">
        <f t="shared" si="35"/>
        <v>988.09999999999991</v>
      </c>
      <c r="Z223" s="8">
        <v>2018</v>
      </c>
      <c r="AA223" s="10">
        <v>400</v>
      </c>
      <c r="AB223" s="10">
        <v>0</v>
      </c>
      <c r="AC223" s="10">
        <v>171.4</v>
      </c>
      <c r="AD223" s="71">
        <v>416.7</v>
      </c>
      <c r="AE223" s="66"/>
      <c r="AF223" s="10">
        <f>754-490</f>
        <v>264</v>
      </c>
      <c r="AG223" s="2"/>
      <c r="AH223" s="2"/>
      <c r="AI223" s="10"/>
      <c r="AJ223" s="10"/>
      <c r="AK223" s="10"/>
      <c r="AL223" s="2"/>
      <c r="AM223" s="10"/>
      <c r="AN223" s="71"/>
    </row>
    <row r="224" spans="1:40" ht="47.25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75"/>
      <c r="R224" s="110" t="s">
        <v>221</v>
      </c>
      <c r="S224" s="66">
        <f t="shared" si="36"/>
        <v>219.4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9">
        <f t="shared" si="35"/>
        <v>219.4</v>
      </c>
      <c r="Z224" s="8">
        <v>2018</v>
      </c>
      <c r="AA224" s="10">
        <v>97.9</v>
      </c>
      <c r="AB224" s="10">
        <v>15</v>
      </c>
      <c r="AC224" s="10">
        <v>41.6</v>
      </c>
      <c r="AD224" s="71">
        <v>64.900000000000006</v>
      </c>
      <c r="AE224" s="66"/>
      <c r="AF224" s="10"/>
      <c r="AG224" s="2">
        <v>10</v>
      </c>
      <c r="AH224" s="2"/>
      <c r="AI224" s="10"/>
      <c r="AJ224" s="10"/>
      <c r="AK224" s="10"/>
      <c r="AL224" s="2"/>
      <c r="AM224" s="10"/>
      <c r="AN224" s="71"/>
    </row>
    <row r="225" spans="1:40" ht="47.25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75"/>
      <c r="R225" s="110" t="s">
        <v>223</v>
      </c>
      <c r="S225" s="66">
        <f t="shared" si="36"/>
        <v>686.4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9">
        <f t="shared" si="35"/>
        <v>686.4</v>
      </c>
      <c r="Z225" s="8">
        <v>2018</v>
      </c>
      <c r="AA225" s="10">
        <v>272</v>
      </c>
      <c r="AB225" s="10">
        <v>30</v>
      </c>
      <c r="AC225" s="10">
        <v>115.9</v>
      </c>
      <c r="AD225" s="71">
        <v>268.5</v>
      </c>
      <c r="AE225" s="66"/>
      <c r="AF225" s="10"/>
      <c r="AG225" s="2"/>
      <c r="AH225" s="2"/>
      <c r="AI225" s="10"/>
      <c r="AJ225" s="10"/>
      <c r="AK225" s="10">
        <v>285</v>
      </c>
      <c r="AL225" s="2"/>
      <c r="AM225" s="10"/>
      <c r="AN225" s="71"/>
    </row>
    <row r="226" spans="1:40" ht="31.5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75"/>
      <c r="R226" s="110" t="s">
        <v>222</v>
      </c>
      <c r="S226" s="66">
        <f t="shared" si="36"/>
        <v>625.70000000000005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9">
        <f t="shared" si="35"/>
        <v>625.70000000000005</v>
      </c>
      <c r="Z226" s="8">
        <v>2018</v>
      </c>
      <c r="AA226" s="10">
        <v>263.10000000000002</v>
      </c>
      <c r="AB226" s="10">
        <v>34.9</v>
      </c>
      <c r="AC226" s="10">
        <v>104.5</v>
      </c>
      <c r="AD226" s="71">
        <v>223.2</v>
      </c>
      <c r="AE226" s="66"/>
      <c r="AF226" s="10"/>
      <c r="AG226" s="2"/>
      <c r="AH226" s="2"/>
      <c r="AI226" s="10"/>
      <c r="AJ226" s="10"/>
      <c r="AK226" s="10"/>
      <c r="AL226" s="2"/>
      <c r="AM226" s="10">
        <v>443</v>
      </c>
      <c r="AN226" s="71"/>
    </row>
    <row r="227" spans="1:40" ht="47.25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75"/>
      <c r="R227" s="110" t="s">
        <v>224</v>
      </c>
      <c r="S227" s="66">
        <f t="shared" si="36"/>
        <v>636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9">
        <f t="shared" si="35"/>
        <v>636</v>
      </c>
      <c r="Z227" s="8">
        <v>2018</v>
      </c>
      <c r="AA227" s="10">
        <v>400</v>
      </c>
      <c r="AB227" s="10">
        <v>40</v>
      </c>
      <c r="AC227" s="10">
        <v>196</v>
      </c>
      <c r="AD227" s="71">
        <v>0</v>
      </c>
      <c r="AE227" s="66"/>
      <c r="AF227" s="10"/>
      <c r="AG227" s="2"/>
      <c r="AH227" s="2"/>
      <c r="AI227" s="10"/>
      <c r="AJ227" s="10"/>
      <c r="AK227" s="10"/>
      <c r="AL227" s="2"/>
      <c r="AM227" s="10">
        <f>930-930</f>
        <v>0</v>
      </c>
      <c r="AN227" s="71"/>
    </row>
    <row r="228" spans="1:40" ht="47.25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75"/>
      <c r="R228" s="110" t="s">
        <v>225</v>
      </c>
      <c r="S228" s="66">
        <f t="shared" si="36"/>
        <v>1421.6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9">
        <f t="shared" si="35"/>
        <v>1421.6</v>
      </c>
      <c r="Z228" s="8">
        <v>2018</v>
      </c>
      <c r="AA228" s="10">
        <v>400</v>
      </c>
      <c r="AB228" s="10">
        <v>50</v>
      </c>
      <c r="AC228" s="10">
        <v>226.1</v>
      </c>
      <c r="AD228" s="71">
        <v>745.5</v>
      </c>
      <c r="AE228" s="66"/>
      <c r="AF228" s="10"/>
      <c r="AG228" s="2"/>
      <c r="AH228" s="2"/>
      <c r="AI228" s="10"/>
      <c r="AJ228" s="10"/>
      <c r="AK228" s="10"/>
      <c r="AL228" s="2"/>
      <c r="AM228" s="10">
        <v>1070</v>
      </c>
      <c r="AN228" s="71"/>
    </row>
    <row r="229" spans="1:40" ht="31.5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75"/>
      <c r="R229" s="110" t="s">
        <v>226</v>
      </c>
      <c r="S229" s="66">
        <f t="shared" si="36"/>
        <v>257.7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9">
        <f t="shared" ref="Y229:Y238" si="38">SUM(S229:X229)</f>
        <v>257.7</v>
      </c>
      <c r="Z229" s="8">
        <v>2018</v>
      </c>
      <c r="AA229" s="10">
        <v>105.5</v>
      </c>
      <c r="AB229" s="10">
        <v>20</v>
      </c>
      <c r="AC229" s="10">
        <v>59</v>
      </c>
      <c r="AD229" s="71">
        <v>73.2</v>
      </c>
      <c r="AE229" s="66"/>
      <c r="AF229" s="10"/>
      <c r="AG229" s="2"/>
      <c r="AH229" s="2"/>
      <c r="AI229" s="10"/>
      <c r="AJ229" s="10"/>
      <c r="AK229" s="10"/>
      <c r="AL229" s="2"/>
      <c r="AM229" s="10"/>
      <c r="AN229" s="92">
        <v>5</v>
      </c>
    </row>
    <row r="230" spans="1:40" ht="47.25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75"/>
      <c r="R230" s="110" t="s">
        <v>227</v>
      </c>
      <c r="S230" s="66">
        <f t="shared" si="36"/>
        <v>490.3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9">
        <f t="shared" si="38"/>
        <v>490.3</v>
      </c>
      <c r="Z230" s="8">
        <v>2018</v>
      </c>
      <c r="AA230" s="10">
        <v>196.1</v>
      </c>
      <c r="AB230" s="10">
        <v>30</v>
      </c>
      <c r="AC230" s="10">
        <v>135.9</v>
      </c>
      <c r="AD230" s="71">
        <v>128.30000000000001</v>
      </c>
      <c r="AE230" s="66"/>
      <c r="AF230" s="10"/>
      <c r="AG230" s="2"/>
      <c r="AH230" s="2"/>
      <c r="AI230" s="10">
        <v>180</v>
      </c>
      <c r="AJ230" s="10"/>
      <c r="AK230" s="10"/>
      <c r="AL230" s="2"/>
      <c r="AM230" s="10"/>
      <c r="AN230" s="71"/>
    </row>
    <row r="231" spans="1:40" ht="31.5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75"/>
      <c r="R231" s="110" t="s">
        <v>228</v>
      </c>
      <c r="S231" s="66">
        <f t="shared" ref="S231:S240" si="39">SUM(AA231:AD231)</f>
        <v>1183.0999999999999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9">
        <f t="shared" si="38"/>
        <v>1183.0999999999999</v>
      </c>
      <c r="Z231" s="8">
        <v>2018</v>
      </c>
      <c r="AA231" s="10">
        <v>400</v>
      </c>
      <c r="AB231" s="10">
        <v>45</v>
      </c>
      <c r="AC231" s="10">
        <v>411.3</v>
      </c>
      <c r="AD231" s="71">
        <f>321.2+5.3+0.3</f>
        <v>326.8</v>
      </c>
      <c r="AE231" s="66">
        <v>320</v>
      </c>
      <c r="AF231" s="10"/>
      <c r="AG231" s="2"/>
      <c r="AH231" s="2"/>
      <c r="AI231" s="10"/>
      <c r="AJ231" s="10"/>
      <c r="AK231" s="10"/>
      <c r="AL231" s="2">
        <v>1</v>
      </c>
      <c r="AM231" s="10"/>
      <c r="AN231" s="71"/>
    </row>
    <row r="232" spans="1:40" ht="31.5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75"/>
      <c r="R232" s="110" t="s">
        <v>229</v>
      </c>
      <c r="S232" s="66">
        <f t="shared" si="39"/>
        <v>922.8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9">
        <f t="shared" si="38"/>
        <v>922.8</v>
      </c>
      <c r="Z232" s="8">
        <v>2018</v>
      </c>
      <c r="AA232" s="10">
        <v>391.7</v>
      </c>
      <c r="AB232" s="10">
        <v>25</v>
      </c>
      <c r="AC232" s="10">
        <v>205.6</v>
      </c>
      <c r="AD232" s="71">
        <v>300.5</v>
      </c>
      <c r="AE232" s="66"/>
      <c r="AF232" s="10">
        <v>356.5</v>
      </c>
      <c r="AG232" s="2"/>
      <c r="AH232" s="2"/>
      <c r="AI232" s="10"/>
      <c r="AJ232" s="10"/>
      <c r="AK232" s="10"/>
      <c r="AL232" s="2"/>
      <c r="AM232" s="10"/>
      <c r="AN232" s="71"/>
    </row>
    <row r="233" spans="1:40" ht="31.5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75"/>
      <c r="R233" s="110" t="s">
        <v>230</v>
      </c>
      <c r="S233" s="66">
        <f t="shared" si="39"/>
        <v>703.7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9">
        <f t="shared" si="38"/>
        <v>703.7</v>
      </c>
      <c r="Z233" s="8">
        <v>2018</v>
      </c>
      <c r="AA233" s="10">
        <v>278.2</v>
      </c>
      <c r="AB233" s="10">
        <v>20</v>
      </c>
      <c r="AC233" s="10">
        <v>104.3</v>
      </c>
      <c r="AD233" s="71">
        <v>301.2</v>
      </c>
      <c r="AE233" s="66"/>
      <c r="AF233" s="10"/>
      <c r="AG233" s="2"/>
      <c r="AH233" s="2"/>
      <c r="AI233" s="10">
        <v>190</v>
      </c>
      <c r="AJ233" s="10"/>
      <c r="AK233" s="10"/>
      <c r="AL233" s="2"/>
      <c r="AM233" s="10"/>
      <c r="AN233" s="71"/>
    </row>
    <row r="234" spans="1:40" ht="47.25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75"/>
      <c r="R234" s="110" t="s">
        <v>231</v>
      </c>
      <c r="S234" s="66">
        <f t="shared" si="39"/>
        <v>855.3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9">
        <f t="shared" si="38"/>
        <v>855.3</v>
      </c>
      <c r="Z234" s="8">
        <v>2018</v>
      </c>
      <c r="AA234" s="10">
        <v>334.5</v>
      </c>
      <c r="AB234" s="10">
        <v>30</v>
      </c>
      <c r="AC234" s="10">
        <v>141.9</v>
      </c>
      <c r="AD234" s="71">
        <v>348.9</v>
      </c>
      <c r="AE234" s="66">
        <v>56.4</v>
      </c>
      <c r="AF234" s="10"/>
      <c r="AG234" s="2"/>
      <c r="AH234" s="2"/>
      <c r="AI234" s="10"/>
      <c r="AJ234" s="10"/>
      <c r="AK234" s="10"/>
      <c r="AL234" s="2">
        <v>1</v>
      </c>
      <c r="AM234" s="10"/>
      <c r="AN234" s="71"/>
    </row>
    <row r="235" spans="1:40" ht="30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75"/>
      <c r="R235" s="88" t="s">
        <v>255</v>
      </c>
      <c r="S235" s="89">
        <f>SUM(S236:S246)</f>
        <v>6913.9000000000005</v>
      </c>
      <c r="T235" s="5">
        <f t="shared" ref="T235:AD235" si="40">SUM(T236:T246)</f>
        <v>0</v>
      </c>
      <c r="U235" s="5">
        <f t="shared" si="40"/>
        <v>0</v>
      </c>
      <c r="V235" s="5">
        <f t="shared" si="40"/>
        <v>0</v>
      </c>
      <c r="W235" s="5">
        <f t="shared" si="40"/>
        <v>0</v>
      </c>
      <c r="X235" s="5">
        <f t="shared" si="40"/>
        <v>0</v>
      </c>
      <c r="Y235" s="5">
        <f t="shared" si="40"/>
        <v>6913.9000000000005</v>
      </c>
      <c r="Z235" s="5">
        <f t="shared" si="40"/>
        <v>22198</v>
      </c>
      <c r="AA235" s="5">
        <f t="shared" si="40"/>
        <v>2886.9</v>
      </c>
      <c r="AB235" s="5">
        <f t="shared" si="40"/>
        <v>0</v>
      </c>
      <c r="AC235" s="5">
        <f t="shared" si="40"/>
        <v>1641.4</v>
      </c>
      <c r="AD235" s="90">
        <f t="shared" si="40"/>
        <v>2385.6000000000004</v>
      </c>
      <c r="AE235" s="89"/>
      <c r="AF235" s="102"/>
      <c r="AG235" s="103"/>
      <c r="AH235" s="103"/>
      <c r="AI235" s="102"/>
      <c r="AJ235" s="102"/>
      <c r="AK235" s="102"/>
      <c r="AL235" s="103"/>
      <c r="AM235" s="102"/>
      <c r="AN235" s="104"/>
    </row>
    <row r="236" spans="1:40" ht="47.25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75"/>
      <c r="R236" s="110" t="s">
        <v>232</v>
      </c>
      <c r="S236" s="66">
        <f t="shared" si="39"/>
        <v>721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9">
        <f t="shared" si="38"/>
        <v>721</v>
      </c>
      <c r="Z236" s="8">
        <v>2018</v>
      </c>
      <c r="AA236" s="10">
        <v>288.39999999999998</v>
      </c>
      <c r="AB236" s="10">
        <v>0</v>
      </c>
      <c r="AC236" s="10">
        <v>157.4</v>
      </c>
      <c r="AD236" s="71">
        <v>275.2</v>
      </c>
      <c r="AE236" s="66"/>
      <c r="AF236" s="10"/>
      <c r="AG236" s="2"/>
      <c r="AH236" s="2"/>
      <c r="AI236" s="10"/>
      <c r="AJ236" s="10"/>
      <c r="AK236" s="10"/>
      <c r="AL236" s="2">
        <v>1</v>
      </c>
      <c r="AM236" s="10"/>
      <c r="AN236" s="71"/>
    </row>
    <row r="237" spans="1:40" ht="31.5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75"/>
      <c r="R237" s="110" t="s">
        <v>236</v>
      </c>
      <c r="S237" s="66">
        <f t="shared" si="39"/>
        <v>621.70000000000005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9">
        <f t="shared" si="38"/>
        <v>621.70000000000005</v>
      </c>
      <c r="Z237" s="8">
        <v>2018</v>
      </c>
      <c r="AA237" s="10">
        <v>384.3</v>
      </c>
      <c r="AB237" s="10">
        <v>0</v>
      </c>
      <c r="AC237" s="10">
        <v>237.4</v>
      </c>
      <c r="AD237" s="71">
        <v>0</v>
      </c>
      <c r="AE237" s="66"/>
      <c r="AF237" s="10"/>
      <c r="AG237" s="2"/>
      <c r="AH237" s="2"/>
      <c r="AI237" s="10">
        <v>78</v>
      </c>
      <c r="AJ237" s="10"/>
      <c r="AK237" s="10"/>
      <c r="AL237" s="2"/>
      <c r="AM237" s="10"/>
      <c r="AN237" s="71"/>
    </row>
    <row r="238" spans="1:40" ht="47.25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75"/>
      <c r="R238" s="110" t="s">
        <v>233</v>
      </c>
      <c r="S238" s="66">
        <f t="shared" si="39"/>
        <v>258.29999999999995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9">
        <f t="shared" si="38"/>
        <v>258.29999999999995</v>
      </c>
      <c r="Z238" s="8">
        <v>2018</v>
      </c>
      <c r="AA238" s="10">
        <v>114</v>
      </c>
      <c r="AB238" s="10">
        <v>0</v>
      </c>
      <c r="AC238" s="10">
        <v>73.2</v>
      </c>
      <c r="AD238" s="71">
        <v>71.099999999999994</v>
      </c>
      <c r="AE238" s="66"/>
      <c r="AF238" s="10"/>
      <c r="AG238" s="2">
        <v>12</v>
      </c>
      <c r="AH238" s="2"/>
      <c r="AI238" s="10"/>
      <c r="AJ238" s="10"/>
      <c r="AK238" s="10"/>
      <c r="AL238" s="2"/>
      <c r="AM238" s="10"/>
      <c r="AN238" s="71"/>
    </row>
    <row r="239" spans="1:40" ht="31.5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75"/>
      <c r="R239" s="110" t="s">
        <v>234</v>
      </c>
      <c r="S239" s="66">
        <f t="shared" si="39"/>
        <v>465.4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9">
        <f t="shared" ref="Y239:Y246" si="41">SUM(S239:X239)</f>
        <v>465.4</v>
      </c>
      <c r="Z239" s="8">
        <v>2018</v>
      </c>
      <c r="AA239" s="10">
        <v>178.8</v>
      </c>
      <c r="AB239" s="10">
        <v>0</v>
      </c>
      <c r="AC239" s="10">
        <v>107.7</v>
      </c>
      <c r="AD239" s="71">
        <v>178.9</v>
      </c>
      <c r="AE239" s="66"/>
      <c r="AF239" s="10">
        <v>127</v>
      </c>
      <c r="AG239" s="2"/>
      <c r="AH239" s="2"/>
      <c r="AI239" s="10"/>
      <c r="AJ239" s="10"/>
      <c r="AK239" s="10"/>
      <c r="AL239" s="2"/>
      <c r="AM239" s="10"/>
      <c r="AN239" s="71"/>
    </row>
    <row r="240" spans="1:40" ht="31.5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75"/>
      <c r="R240" s="91" t="s">
        <v>237</v>
      </c>
      <c r="S240" s="66">
        <f t="shared" si="39"/>
        <v>482.90000000000003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9">
        <f t="shared" si="41"/>
        <v>482.90000000000003</v>
      </c>
      <c r="Z240" s="8">
        <v>2018</v>
      </c>
      <c r="AA240" s="10">
        <v>193.2</v>
      </c>
      <c r="AB240" s="10">
        <v>0</v>
      </c>
      <c r="AC240" s="10">
        <v>111.4</v>
      </c>
      <c r="AD240" s="71">
        <v>178.3</v>
      </c>
      <c r="AE240" s="66"/>
      <c r="AF240" s="10">
        <v>131</v>
      </c>
      <c r="AG240" s="2"/>
      <c r="AH240" s="2"/>
      <c r="AI240" s="10"/>
      <c r="AJ240" s="10"/>
      <c r="AK240" s="10"/>
      <c r="AL240" s="2"/>
      <c r="AM240" s="10"/>
      <c r="AN240" s="71"/>
    </row>
    <row r="241" spans="1:40" ht="63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75"/>
      <c r="R241" s="110" t="s">
        <v>235</v>
      </c>
      <c r="S241" s="66">
        <f t="shared" ref="S241:S246" si="42">SUM(AA241:AD241)</f>
        <v>879.5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9">
        <f t="shared" si="41"/>
        <v>879.5</v>
      </c>
      <c r="Z241" s="8">
        <v>2018</v>
      </c>
      <c r="AA241" s="10">
        <v>352.2</v>
      </c>
      <c r="AB241" s="10">
        <v>0</v>
      </c>
      <c r="AC241" s="10">
        <v>140.9</v>
      </c>
      <c r="AD241" s="71">
        <v>386.4</v>
      </c>
      <c r="AE241" s="66"/>
      <c r="AF241" s="10"/>
      <c r="AG241" s="2"/>
      <c r="AH241" s="2"/>
      <c r="AI241" s="10"/>
      <c r="AJ241" s="10"/>
      <c r="AK241" s="10"/>
      <c r="AL241" s="2"/>
      <c r="AM241" s="10">
        <v>600</v>
      </c>
      <c r="AN241" s="71"/>
    </row>
    <row r="242" spans="1:40" ht="31.5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75"/>
      <c r="R242" s="110" t="s">
        <v>238</v>
      </c>
      <c r="S242" s="66">
        <f t="shared" si="42"/>
        <v>293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9">
        <f t="shared" si="41"/>
        <v>293</v>
      </c>
      <c r="Z242" s="8">
        <v>2018</v>
      </c>
      <c r="AA242" s="10">
        <v>117.2</v>
      </c>
      <c r="AB242" s="10">
        <v>0</v>
      </c>
      <c r="AC242" s="10">
        <v>84.1</v>
      </c>
      <c r="AD242" s="71">
        <v>91.7</v>
      </c>
      <c r="AE242" s="66"/>
      <c r="AF242" s="10"/>
      <c r="AG242" s="2"/>
      <c r="AH242" s="2"/>
      <c r="AI242" s="10">
        <v>126</v>
      </c>
      <c r="AJ242" s="10"/>
      <c r="AK242" s="10"/>
      <c r="AL242" s="2"/>
      <c r="AM242" s="10"/>
      <c r="AN242" s="71"/>
    </row>
    <row r="243" spans="1:40" ht="31.5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75"/>
      <c r="R243" s="110" t="s">
        <v>239</v>
      </c>
      <c r="S243" s="66">
        <f t="shared" si="42"/>
        <v>470.6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9">
        <f t="shared" si="41"/>
        <v>470.6</v>
      </c>
      <c r="Z243" s="8">
        <v>2018</v>
      </c>
      <c r="AA243" s="10">
        <v>188.2</v>
      </c>
      <c r="AB243" s="10">
        <v>0</v>
      </c>
      <c r="AC243" s="10">
        <v>133.9</v>
      </c>
      <c r="AD243" s="71">
        <v>148.5</v>
      </c>
      <c r="AE243" s="66"/>
      <c r="AF243" s="10">
        <v>131</v>
      </c>
      <c r="AG243" s="2"/>
      <c r="AH243" s="2"/>
      <c r="AI243" s="10"/>
      <c r="AJ243" s="10"/>
      <c r="AK243" s="10"/>
      <c r="AL243" s="2"/>
      <c r="AM243" s="10"/>
      <c r="AN243" s="71"/>
    </row>
    <row r="244" spans="1:40" ht="31.5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75"/>
      <c r="R244" s="110" t="s">
        <v>240</v>
      </c>
      <c r="S244" s="66">
        <f t="shared" si="42"/>
        <v>879.8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9">
        <f t="shared" si="41"/>
        <v>879.8</v>
      </c>
      <c r="Z244" s="8">
        <v>2018</v>
      </c>
      <c r="AA244" s="10">
        <v>350</v>
      </c>
      <c r="AB244" s="10">
        <v>0</v>
      </c>
      <c r="AC244" s="10">
        <v>151.69999999999999</v>
      </c>
      <c r="AD244" s="71">
        <v>378.1</v>
      </c>
      <c r="AE244" s="66"/>
      <c r="AF244" s="10"/>
      <c r="AG244" s="2"/>
      <c r="AH244" s="2"/>
      <c r="AI244" s="10"/>
      <c r="AJ244" s="10"/>
      <c r="AK244" s="10"/>
      <c r="AL244" s="2"/>
      <c r="AM244" s="10">
        <v>500</v>
      </c>
      <c r="AN244" s="71"/>
    </row>
    <row r="245" spans="1:40" ht="47.25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75"/>
      <c r="R245" s="110" t="s">
        <v>241</v>
      </c>
      <c r="S245" s="66">
        <f t="shared" si="42"/>
        <v>786.9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9">
        <f t="shared" si="41"/>
        <v>786.9</v>
      </c>
      <c r="Z245" s="8">
        <v>2018</v>
      </c>
      <c r="AA245" s="10">
        <v>324.5</v>
      </c>
      <c r="AB245" s="10">
        <v>0</v>
      </c>
      <c r="AC245" s="10">
        <v>185</v>
      </c>
      <c r="AD245" s="71">
        <v>277.39999999999998</v>
      </c>
      <c r="AE245" s="66"/>
      <c r="AF245" s="10"/>
      <c r="AG245" s="2"/>
      <c r="AH245" s="2"/>
      <c r="AI245" s="10"/>
      <c r="AJ245" s="10"/>
      <c r="AK245" s="10"/>
      <c r="AL245" s="2">
        <v>1</v>
      </c>
      <c r="AM245" s="10"/>
      <c r="AN245" s="71"/>
    </row>
    <row r="246" spans="1:40" ht="31.5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75"/>
      <c r="R246" s="91" t="s">
        <v>242</v>
      </c>
      <c r="S246" s="66">
        <f t="shared" si="42"/>
        <v>1054.8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9">
        <f t="shared" si="41"/>
        <v>1054.8</v>
      </c>
      <c r="Z246" s="8">
        <v>2018</v>
      </c>
      <c r="AA246" s="10">
        <v>396.1</v>
      </c>
      <c r="AB246" s="10">
        <v>0</v>
      </c>
      <c r="AC246" s="10">
        <v>258.7</v>
      </c>
      <c r="AD246" s="71">
        <v>400</v>
      </c>
      <c r="AE246" s="66"/>
      <c r="AF246" s="10"/>
      <c r="AG246" s="2"/>
      <c r="AH246" s="2"/>
      <c r="AI246" s="10"/>
      <c r="AJ246" s="10"/>
      <c r="AK246" s="10"/>
      <c r="AL246" s="2">
        <v>1</v>
      </c>
      <c r="AM246" s="10"/>
      <c r="AN246" s="71"/>
    </row>
    <row r="247" spans="1:40" ht="48" hidden="1" thickBot="1" x14ac:dyDescent="0.3">
      <c r="A247" s="4" t="s">
        <v>4</v>
      </c>
      <c r="B247" s="4" t="s">
        <v>6</v>
      </c>
      <c r="C247" s="4" t="s">
        <v>16</v>
      </c>
      <c r="D247" s="4" t="s">
        <v>4</v>
      </c>
      <c r="E247" s="4" t="s">
        <v>5</v>
      </c>
      <c r="F247" s="4" t="s">
        <v>4</v>
      </c>
      <c r="G247" s="4" t="s">
        <v>57</v>
      </c>
      <c r="H247" s="4" t="s">
        <v>6</v>
      </c>
      <c r="I247" s="4" t="s">
        <v>5</v>
      </c>
      <c r="J247" s="4" t="s">
        <v>4</v>
      </c>
      <c r="K247" s="4" t="s">
        <v>4</v>
      </c>
      <c r="L247" s="4" t="s">
        <v>16</v>
      </c>
      <c r="M247" s="4" t="s">
        <v>56</v>
      </c>
      <c r="N247" s="4" t="s">
        <v>4</v>
      </c>
      <c r="O247" s="4" t="s">
        <v>5</v>
      </c>
      <c r="P247" s="4" t="s">
        <v>7</v>
      </c>
      <c r="Q247" s="75" t="s">
        <v>55</v>
      </c>
      <c r="R247" s="85" t="s">
        <v>260</v>
      </c>
      <c r="S247" s="86"/>
      <c r="T247" s="73">
        <v>8228.2999999999993</v>
      </c>
      <c r="U247" s="73">
        <v>8228.2999999999993</v>
      </c>
      <c r="V247" s="73">
        <v>8228.2999999999993</v>
      </c>
      <c r="W247" s="73">
        <v>8228.2999999999993</v>
      </c>
      <c r="X247" s="73">
        <v>8228.2999999999993</v>
      </c>
      <c r="Y247" s="73">
        <f>S247+T247+U247+V247+W247+X247</f>
        <v>41141.5</v>
      </c>
      <c r="Z247" s="74">
        <v>2023</v>
      </c>
      <c r="AA247" s="73">
        <v>0</v>
      </c>
      <c r="AB247" s="73">
        <v>0</v>
      </c>
      <c r="AC247" s="73">
        <v>0</v>
      </c>
      <c r="AD247" s="87"/>
      <c r="AE247" s="86"/>
      <c r="AF247" s="57"/>
      <c r="AG247" s="56"/>
      <c r="AH247" s="56"/>
      <c r="AI247" s="57"/>
      <c r="AJ247" s="57"/>
      <c r="AK247" s="57"/>
      <c r="AL247" s="56"/>
      <c r="AM247" s="57"/>
      <c r="AN247" s="58"/>
    </row>
    <row r="248" spans="1:40" ht="47.25" hidden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77" t="s">
        <v>54</v>
      </c>
      <c r="S248" s="59">
        <f t="shared" ref="S248:X248" si="43">S252++S264+S267+S283</f>
        <v>9041.1999999999989</v>
      </c>
      <c r="T248" s="59">
        <f t="shared" si="43"/>
        <v>10824.9</v>
      </c>
      <c r="U248" s="59">
        <f t="shared" si="43"/>
        <v>10824.9</v>
      </c>
      <c r="V248" s="59">
        <f t="shared" si="43"/>
        <v>10824.9</v>
      </c>
      <c r="W248" s="59">
        <f t="shared" si="43"/>
        <v>10824.9</v>
      </c>
      <c r="X248" s="59">
        <f t="shared" si="43"/>
        <v>10824.9</v>
      </c>
      <c r="Y248" s="59">
        <f>S248+T248+U248+V248+W248+X248</f>
        <v>63165.700000000004</v>
      </c>
      <c r="Z248" s="60">
        <v>2023</v>
      </c>
    </row>
    <row r="249" spans="1:40" ht="31.5" hidden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11" t="s">
        <v>50</v>
      </c>
      <c r="S249" s="10">
        <f t="shared" ref="S249:X249" si="44">S253</f>
        <v>15114.7</v>
      </c>
      <c r="T249" s="10">
        <f t="shared" si="44"/>
        <v>14972.7</v>
      </c>
      <c r="U249" s="10">
        <f t="shared" si="44"/>
        <v>14972.7</v>
      </c>
      <c r="V249" s="10">
        <f t="shared" si="44"/>
        <v>14972.7</v>
      </c>
      <c r="W249" s="10">
        <f t="shared" si="44"/>
        <v>14972.7</v>
      </c>
      <c r="X249" s="10">
        <f t="shared" si="44"/>
        <v>14972.7</v>
      </c>
      <c r="Y249" s="9">
        <f>SUM(S249:X249)</f>
        <v>89978.2</v>
      </c>
      <c r="Z249" s="1">
        <v>2023</v>
      </c>
    </row>
    <row r="250" spans="1:40" ht="31.5" hidden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11" t="s">
        <v>53</v>
      </c>
      <c r="S250" s="2">
        <f t="shared" ref="S250:Y250" si="45">S268</f>
        <v>450</v>
      </c>
      <c r="T250" s="2">
        <f t="shared" si="45"/>
        <v>450</v>
      </c>
      <c r="U250" s="2">
        <f t="shared" si="45"/>
        <v>450</v>
      </c>
      <c r="V250" s="2">
        <f t="shared" si="45"/>
        <v>450</v>
      </c>
      <c r="W250" s="2">
        <f t="shared" si="45"/>
        <v>450</v>
      </c>
      <c r="X250" s="2">
        <f t="shared" si="45"/>
        <v>450</v>
      </c>
      <c r="Y250" s="3">
        <f t="shared" si="45"/>
        <v>2700</v>
      </c>
      <c r="Z250" s="1">
        <v>2023</v>
      </c>
    </row>
    <row r="251" spans="1:40" ht="63" hidden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11" t="s">
        <v>52</v>
      </c>
      <c r="S251" s="2">
        <f t="shared" ref="S251:X251" si="46">S284</f>
        <v>62</v>
      </c>
      <c r="T251" s="2">
        <f t="shared" si="46"/>
        <v>62</v>
      </c>
      <c r="U251" s="2">
        <f t="shared" si="46"/>
        <v>62</v>
      </c>
      <c r="V251" s="2">
        <f t="shared" si="46"/>
        <v>62</v>
      </c>
      <c r="W251" s="2">
        <f t="shared" si="46"/>
        <v>62</v>
      </c>
      <c r="X251" s="2">
        <f t="shared" si="46"/>
        <v>62</v>
      </c>
      <c r="Y251" s="3">
        <f>S251+T251+U251+V251+W251+X251</f>
        <v>372</v>
      </c>
      <c r="Z251" s="1">
        <v>2023</v>
      </c>
    </row>
    <row r="252" spans="1:40" ht="45.6" hidden="1" customHeight="1" x14ac:dyDescent="0.25">
      <c r="A252" s="4"/>
      <c r="B252" s="4"/>
      <c r="C252" s="4"/>
      <c r="D252" s="4" t="s">
        <v>4</v>
      </c>
      <c r="E252" s="4" t="s">
        <v>8</v>
      </c>
      <c r="F252" s="4" t="s">
        <v>4</v>
      </c>
      <c r="G252" s="4" t="s">
        <v>7</v>
      </c>
      <c r="H252" s="4" t="s">
        <v>6</v>
      </c>
      <c r="I252" s="4" t="s">
        <v>5</v>
      </c>
      <c r="J252" s="4" t="s">
        <v>4</v>
      </c>
      <c r="K252" s="4" t="s">
        <v>4</v>
      </c>
      <c r="L252" s="4" t="s">
        <v>7</v>
      </c>
      <c r="M252" s="4" t="s">
        <v>4</v>
      </c>
      <c r="N252" s="4" t="s">
        <v>4</v>
      </c>
      <c r="O252" s="4" t="s">
        <v>4</v>
      </c>
      <c r="P252" s="4" t="s">
        <v>4</v>
      </c>
      <c r="Q252" s="4" t="s">
        <v>4</v>
      </c>
      <c r="R252" s="14" t="s">
        <v>51</v>
      </c>
      <c r="S252" s="10">
        <f t="shared" ref="S252:X252" si="47">S254+S258+S256+S260+S262</f>
        <v>7479.4</v>
      </c>
      <c r="T252" s="10">
        <f t="shared" si="47"/>
        <v>7479.4</v>
      </c>
      <c r="U252" s="10">
        <f t="shared" si="47"/>
        <v>7479.4</v>
      </c>
      <c r="V252" s="10">
        <f t="shared" si="47"/>
        <v>7479.4</v>
      </c>
      <c r="W252" s="10">
        <f t="shared" si="47"/>
        <v>7479.4</v>
      </c>
      <c r="X252" s="10">
        <f t="shared" si="47"/>
        <v>7479.4</v>
      </c>
      <c r="Y252" s="9">
        <f>SUM(S252:X252)</f>
        <v>44876.4</v>
      </c>
      <c r="Z252" s="8">
        <v>2023</v>
      </c>
    </row>
    <row r="253" spans="1:40" ht="31.5" hidden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11" t="s">
        <v>50</v>
      </c>
      <c r="S253" s="10">
        <f t="shared" ref="S253:X253" si="48">S255+S257+S259+S261+S263</f>
        <v>15114.7</v>
      </c>
      <c r="T253" s="10">
        <f t="shared" si="48"/>
        <v>14972.7</v>
      </c>
      <c r="U253" s="10">
        <f t="shared" si="48"/>
        <v>14972.7</v>
      </c>
      <c r="V253" s="10">
        <f t="shared" si="48"/>
        <v>14972.7</v>
      </c>
      <c r="W253" s="10">
        <f t="shared" si="48"/>
        <v>14972.7</v>
      </c>
      <c r="X253" s="10">
        <f t="shared" si="48"/>
        <v>14972.7</v>
      </c>
      <c r="Y253" s="9">
        <f t="shared" ref="Y253:Y266" si="49">S253+T253+U253+V253+W253+X253</f>
        <v>89978.2</v>
      </c>
      <c r="Z253" s="1">
        <v>2023</v>
      </c>
      <c r="AA253" s="158"/>
      <c r="AB253" s="159"/>
    </row>
    <row r="254" spans="1:40" ht="48.75" hidden="1" customHeight="1" x14ac:dyDescent="0.25">
      <c r="A254" s="4" t="s">
        <v>4</v>
      </c>
      <c r="B254" s="4" t="s">
        <v>4</v>
      </c>
      <c r="C254" s="4" t="s">
        <v>7</v>
      </c>
      <c r="D254" s="4" t="s">
        <v>4</v>
      </c>
      <c r="E254" s="4" t="s">
        <v>8</v>
      </c>
      <c r="F254" s="4" t="s">
        <v>4</v>
      </c>
      <c r="G254" s="4" t="s">
        <v>7</v>
      </c>
      <c r="H254" s="4" t="s">
        <v>6</v>
      </c>
      <c r="I254" s="4" t="s">
        <v>5</v>
      </c>
      <c r="J254" s="4" t="s">
        <v>4</v>
      </c>
      <c r="K254" s="4" t="s">
        <v>4</v>
      </c>
      <c r="L254" s="4" t="s">
        <v>7</v>
      </c>
      <c r="M254" s="4" t="s">
        <v>4</v>
      </c>
      <c r="N254" s="4" t="s">
        <v>4</v>
      </c>
      <c r="O254" s="4" t="s">
        <v>4</v>
      </c>
      <c r="P254" s="4" t="s">
        <v>4</v>
      </c>
      <c r="Q254" s="4" t="s">
        <v>4</v>
      </c>
      <c r="R254" s="14" t="s">
        <v>49</v>
      </c>
      <c r="S254" s="10">
        <v>3617.1</v>
      </c>
      <c r="T254" s="10">
        <v>3617.1</v>
      </c>
      <c r="U254" s="10">
        <v>3617.1</v>
      </c>
      <c r="V254" s="10">
        <v>3617.1</v>
      </c>
      <c r="W254" s="10">
        <v>3617.1</v>
      </c>
      <c r="X254" s="10">
        <v>3617.1</v>
      </c>
      <c r="Y254" s="9">
        <f t="shared" si="49"/>
        <v>21702.6</v>
      </c>
      <c r="Z254" s="8">
        <v>2023</v>
      </c>
      <c r="AA254" s="158"/>
      <c r="AB254" s="159"/>
      <c r="AC254" s="159"/>
    </row>
    <row r="255" spans="1:40" ht="47.25" hidden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14" t="s">
        <v>48</v>
      </c>
      <c r="S255" s="10">
        <v>6762.2</v>
      </c>
      <c r="T255" s="10">
        <v>6762.2</v>
      </c>
      <c r="U255" s="10">
        <v>6762.2</v>
      </c>
      <c r="V255" s="10">
        <v>6762.2</v>
      </c>
      <c r="W255" s="10">
        <v>6762.2</v>
      </c>
      <c r="X255" s="10">
        <v>6762.2</v>
      </c>
      <c r="Y255" s="9">
        <f t="shared" si="49"/>
        <v>40573.199999999997</v>
      </c>
      <c r="Z255" s="1">
        <v>2023</v>
      </c>
      <c r="AA255" s="158"/>
      <c r="AB255" s="159"/>
    </row>
    <row r="256" spans="1:40" ht="47.25" hidden="1" x14ac:dyDescent="0.25">
      <c r="A256" s="4" t="s">
        <v>4</v>
      </c>
      <c r="B256" s="4" t="s">
        <v>4</v>
      </c>
      <c r="C256" s="4" t="s">
        <v>5</v>
      </c>
      <c r="D256" s="4" t="s">
        <v>4</v>
      </c>
      <c r="E256" s="4" t="s">
        <v>8</v>
      </c>
      <c r="F256" s="4" t="s">
        <v>4</v>
      </c>
      <c r="G256" s="4" t="s">
        <v>7</v>
      </c>
      <c r="H256" s="4" t="s">
        <v>6</v>
      </c>
      <c r="I256" s="4" t="s">
        <v>5</v>
      </c>
      <c r="J256" s="4" t="s">
        <v>4</v>
      </c>
      <c r="K256" s="4" t="s">
        <v>4</v>
      </c>
      <c r="L256" s="4" t="s">
        <v>7</v>
      </c>
      <c r="M256" s="4" t="s">
        <v>4</v>
      </c>
      <c r="N256" s="4" t="s">
        <v>4</v>
      </c>
      <c r="O256" s="4" t="s">
        <v>4</v>
      </c>
      <c r="P256" s="4" t="s">
        <v>4</v>
      </c>
      <c r="Q256" s="4" t="s">
        <v>4</v>
      </c>
      <c r="R256" s="14" t="s">
        <v>47</v>
      </c>
      <c r="S256" s="10">
        <v>398.5</v>
      </c>
      <c r="T256" s="10">
        <v>398.5</v>
      </c>
      <c r="U256" s="10">
        <v>398.5</v>
      </c>
      <c r="V256" s="10">
        <v>398.5</v>
      </c>
      <c r="W256" s="10">
        <v>398.5</v>
      </c>
      <c r="X256" s="10">
        <v>398.5</v>
      </c>
      <c r="Y256" s="9">
        <f t="shared" si="49"/>
        <v>2391</v>
      </c>
      <c r="Z256" s="8">
        <v>2023</v>
      </c>
      <c r="AA256" s="158"/>
      <c r="AB256" s="159"/>
    </row>
    <row r="257" spans="1:33" ht="47.25" hidden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14" t="s">
        <v>46</v>
      </c>
      <c r="S257" s="10">
        <v>539.5</v>
      </c>
      <c r="T257" s="10">
        <v>539.5</v>
      </c>
      <c r="U257" s="10">
        <v>539.5</v>
      </c>
      <c r="V257" s="10">
        <v>539.5</v>
      </c>
      <c r="W257" s="10">
        <v>539.5</v>
      </c>
      <c r="X257" s="10">
        <v>539.5</v>
      </c>
      <c r="Y257" s="9">
        <f t="shared" si="49"/>
        <v>3237</v>
      </c>
      <c r="Z257" s="1">
        <v>2023</v>
      </c>
      <c r="AA257" s="158"/>
      <c r="AB257" s="159"/>
    </row>
    <row r="258" spans="1:33" ht="47.25" hidden="1" x14ac:dyDescent="0.25">
      <c r="A258" s="4" t="s">
        <v>4</v>
      </c>
      <c r="B258" s="4" t="s">
        <v>4</v>
      </c>
      <c r="C258" s="4" t="s">
        <v>8</v>
      </c>
      <c r="D258" s="4" t="s">
        <v>4</v>
      </c>
      <c r="E258" s="4" t="s">
        <v>8</v>
      </c>
      <c r="F258" s="4" t="s">
        <v>4</v>
      </c>
      <c r="G258" s="4" t="s">
        <v>7</v>
      </c>
      <c r="H258" s="4" t="s">
        <v>6</v>
      </c>
      <c r="I258" s="4" t="s">
        <v>5</v>
      </c>
      <c r="J258" s="4" t="s">
        <v>4</v>
      </c>
      <c r="K258" s="4" t="s">
        <v>4</v>
      </c>
      <c r="L258" s="4" t="s">
        <v>7</v>
      </c>
      <c r="M258" s="4" t="s">
        <v>4</v>
      </c>
      <c r="N258" s="4" t="s">
        <v>4</v>
      </c>
      <c r="O258" s="4" t="s">
        <v>4</v>
      </c>
      <c r="P258" s="4" t="s">
        <v>4</v>
      </c>
      <c r="Q258" s="4" t="s">
        <v>4</v>
      </c>
      <c r="R258" s="11" t="s">
        <v>45</v>
      </c>
      <c r="S258" s="10">
        <v>1961.8</v>
      </c>
      <c r="T258" s="10">
        <v>1961.8</v>
      </c>
      <c r="U258" s="10">
        <v>1961.8</v>
      </c>
      <c r="V258" s="10">
        <v>1961.8</v>
      </c>
      <c r="W258" s="10">
        <v>1961.8</v>
      </c>
      <c r="X258" s="10">
        <v>1961.8</v>
      </c>
      <c r="Y258" s="9">
        <f t="shared" si="49"/>
        <v>11770.8</v>
      </c>
      <c r="Z258" s="8">
        <v>2023</v>
      </c>
      <c r="AA258" s="158"/>
      <c r="AB258" s="159"/>
    </row>
    <row r="259" spans="1:33" ht="47.25" hidden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14" t="s">
        <v>44</v>
      </c>
      <c r="S259" s="10">
        <v>3463</v>
      </c>
      <c r="T259" s="10">
        <v>3321</v>
      </c>
      <c r="U259" s="10">
        <v>3321</v>
      </c>
      <c r="V259" s="10">
        <v>3321</v>
      </c>
      <c r="W259" s="10">
        <v>3321</v>
      </c>
      <c r="X259" s="10">
        <v>3321</v>
      </c>
      <c r="Y259" s="9">
        <f t="shared" si="49"/>
        <v>20068</v>
      </c>
      <c r="Z259" s="1">
        <v>2023</v>
      </c>
      <c r="AA259" s="158"/>
      <c r="AB259" s="159"/>
    </row>
    <row r="260" spans="1:33" ht="47.45" hidden="1" customHeight="1" x14ac:dyDescent="0.25">
      <c r="A260" s="4" t="s">
        <v>4</v>
      </c>
      <c r="B260" s="4" t="s">
        <v>4</v>
      </c>
      <c r="C260" s="4" t="s">
        <v>23</v>
      </c>
      <c r="D260" s="4" t="s">
        <v>4</v>
      </c>
      <c r="E260" s="4" t="s">
        <v>8</v>
      </c>
      <c r="F260" s="4" t="s">
        <v>4</v>
      </c>
      <c r="G260" s="4" t="s">
        <v>7</v>
      </c>
      <c r="H260" s="4" t="s">
        <v>6</v>
      </c>
      <c r="I260" s="4" t="s">
        <v>5</v>
      </c>
      <c r="J260" s="4" t="s">
        <v>4</v>
      </c>
      <c r="K260" s="4" t="s">
        <v>4</v>
      </c>
      <c r="L260" s="4" t="s">
        <v>7</v>
      </c>
      <c r="M260" s="4" t="s">
        <v>4</v>
      </c>
      <c r="N260" s="4" t="s">
        <v>4</v>
      </c>
      <c r="O260" s="4" t="s">
        <v>4</v>
      </c>
      <c r="P260" s="4" t="s">
        <v>4</v>
      </c>
      <c r="Q260" s="4" t="s">
        <v>4</v>
      </c>
      <c r="R260" s="11" t="s">
        <v>43</v>
      </c>
      <c r="S260" s="10">
        <v>1502</v>
      </c>
      <c r="T260" s="10">
        <v>1502</v>
      </c>
      <c r="U260" s="10">
        <v>1502</v>
      </c>
      <c r="V260" s="10">
        <v>1502</v>
      </c>
      <c r="W260" s="10">
        <v>1502</v>
      </c>
      <c r="X260" s="10">
        <v>1502</v>
      </c>
      <c r="Y260" s="9">
        <f t="shared" si="49"/>
        <v>9012</v>
      </c>
      <c r="Z260" s="8">
        <v>2023</v>
      </c>
      <c r="AB260" s="19"/>
    </row>
    <row r="261" spans="1:33" ht="51.75" hidden="1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14" t="s">
        <v>42</v>
      </c>
      <c r="S261" s="10">
        <v>2175</v>
      </c>
      <c r="T261" s="10">
        <v>2175</v>
      </c>
      <c r="U261" s="10">
        <v>2175</v>
      </c>
      <c r="V261" s="10">
        <v>2175</v>
      </c>
      <c r="W261" s="10">
        <v>2175</v>
      </c>
      <c r="X261" s="10">
        <v>2175</v>
      </c>
      <c r="Y261" s="9">
        <f t="shared" si="49"/>
        <v>13050</v>
      </c>
      <c r="Z261" s="8">
        <v>2020</v>
      </c>
    </row>
    <row r="262" spans="1:33" ht="51" hidden="1" customHeight="1" x14ac:dyDescent="0.25">
      <c r="A262" s="4" t="s">
        <v>4</v>
      </c>
      <c r="B262" s="4" t="s">
        <v>6</v>
      </c>
      <c r="C262" s="4" t="s">
        <v>16</v>
      </c>
      <c r="D262" s="4" t="s">
        <v>4</v>
      </c>
      <c r="E262" s="4" t="s">
        <v>8</v>
      </c>
      <c r="F262" s="4" t="s">
        <v>4</v>
      </c>
      <c r="G262" s="4" t="s">
        <v>7</v>
      </c>
      <c r="H262" s="4" t="s">
        <v>4</v>
      </c>
      <c r="I262" s="4" t="s">
        <v>9</v>
      </c>
      <c r="J262" s="4" t="s">
        <v>4</v>
      </c>
      <c r="K262" s="4" t="s">
        <v>4</v>
      </c>
      <c r="L262" s="4" t="s">
        <v>16</v>
      </c>
      <c r="M262" s="4" t="s">
        <v>4</v>
      </c>
      <c r="N262" s="4" t="s">
        <v>4</v>
      </c>
      <c r="O262" s="4" t="s">
        <v>4</v>
      </c>
      <c r="P262" s="4" t="s">
        <v>4</v>
      </c>
      <c r="Q262" s="4" t="s">
        <v>4</v>
      </c>
      <c r="R262" s="11" t="s">
        <v>41</v>
      </c>
      <c r="S262" s="10">
        <v>0</v>
      </c>
      <c r="T262" s="10">
        <v>0</v>
      </c>
      <c r="U262" s="10">
        <v>0</v>
      </c>
      <c r="V262" s="10">
        <v>0</v>
      </c>
      <c r="W262" s="10">
        <v>0</v>
      </c>
      <c r="X262" s="10">
        <v>0</v>
      </c>
      <c r="Y262" s="9">
        <f t="shared" si="49"/>
        <v>0</v>
      </c>
      <c r="Z262" s="1">
        <v>2020</v>
      </c>
    </row>
    <row r="263" spans="1:33" ht="46.5" hidden="1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14" t="s">
        <v>40</v>
      </c>
      <c r="S263" s="10">
        <v>2175</v>
      </c>
      <c r="T263" s="10">
        <v>2175</v>
      </c>
      <c r="U263" s="10">
        <v>2175</v>
      </c>
      <c r="V263" s="10">
        <v>2175</v>
      </c>
      <c r="W263" s="10">
        <v>2175</v>
      </c>
      <c r="X263" s="10">
        <v>2175</v>
      </c>
      <c r="Y263" s="9">
        <f t="shared" si="49"/>
        <v>13050</v>
      </c>
      <c r="Z263" s="1">
        <v>2023</v>
      </c>
      <c r="AA263" s="158"/>
      <c r="AB263" s="159"/>
    </row>
    <row r="264" spans="1:33" ht="64.150000000000006" hidden="1" customHeight="1" x14ac:dyDescent="0.25">
      <c r="A264" s="4" t="s">
        <v>4</v>
      </c>
      <c r="B264" s="4" t="s">
        <v>5</v>
      </c>
      <c r="C264" s="4" t="s">
        <v>7</v>
      </c>
      <c r="D264" s="4" t="s">
        <v>4</v>
      </c>
      <c r="E264" s="4" t="s">
        <v>8</v>
      </c>
      <c r="F264" s="4" t="s">
        <v>4</v>
      </c>
      <c r="G264" s="4" t="s">
        <v>7</v>
      </c>
      <c r="H264" s="4" t="s">
        <v>6</v>
      </c>
      <c r="I264" s="4" t="s">
        <v>5</v>
      </c>
      <c r="J264" s="4" t="s">
        <v>4</v>
      </c>
      <c r="K264" s="4" t="s">
        <v>4</v>
      </c>
      <c r="L264" s="4" t="s">
        <v>7</v>
      </c>
      <c r="M264" s="4" t="s">
        <v>4</v>
      </c>
      <c r="N264" s="4" t="s">
        <v>4</v>
      </c>
      <c r="O264" s="4" t="s">
        <v>4</v>
      </c>
      <c r="P264" s="4" t="s">
        <v>4</v>
      </c>
      <c r="Q264" s="4" t="s">
        <v>4</v>
      </c>
      <c r="R264" s="108" t="s">
        <v>39</v>
      </c>
      <c r="S264" s="10">
        <v>0</v>
      </c>
      <c r="T264" s="10">
        <v>1782</v>
      </c>
      <c r="U264" s="10">
        <v>1782</v>
      </c>
      <c r="V264" s="10">
        <v>1782</v>
      </c>
      <c r="W264" s="10">
        <v>1782</v>
      </c>
      <c r="X264" s="10">
        <v>1782</v>
      </c>
      <c r="Y264" s="9">
        <f t="shared" si="49"/>
        <v>8910</v>
      </c>
      <c r="Z264" s="8">
        <v>2023</v>
      </c>
    </row>
    <row r="265" spans="1:33" ht="48" hidden="1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11" t="s">
        <v>38</v>
      </c>
      <c r="S265" s="10">
        <v>0</v>
      </c>
      <c r="T265" s="10">
        <v>5619</v>
      </c>
      <c r="U265" s="10">
        <v>5619</v>
      </c>
      <c r="V265" s="10">
        <v>5619</v>
      </c>
      <c r="W265" s="10">
        <v>5619</v>
      </c>
      <c r="X265" s="10">
        <v>5619</v>
      </c>
      <c r="Y265" s="9">
        <f t="shared" si="49"/>
        <v>28095</v>
      </c>
      <c r="Z265" s="1">
        <v>2023</v>
      </c>
      <c r="AA265" s="47"/>
      <c r="AB265" s="165"/>
      <c r="AC265" s="159"/>
      <c r="AD265" s="159"/>
      <c r="AE265" s="159"/>
      <c r="AF265" s="159"/>
      <c r="AG265" s="18"/>
    </row>
    <row r="266" spans="1:33" ht="0.75" hidden="1" customHeight="1" x14ac:dyDescent="0.25">
      <c r="A266" s="4"/>
      <c r="B266" s="4"/>
      <c r="C266" s="4"/>
      <c r="D266" s="4" t="s">
        <v>4</v>
      </c>
      <c r="E266" s="4" t="s">
        <v>8</v>
      </c>
      <c r="F266" s="4" t="s">
        <v>4</v>
      </c>
      <c r="G266" s="4" t="s">
        <v>7</v>
      </c>
      <c r="H266" s="4" t="s">
        <v>4</v>
      </c>
      <c r="I266" s="4" t="s">
        <v>9</v>
      </c>
      <c r="J266" s="4" t="s">
        <v>4</v>
      </c>
      <c r="K266" s="4" t="s">
        <v>4</v>
      </c>
      <c r="L266" s="4" t="s">
        <v>16</v>
      </c>
      <c r="M266" s="4" t="s">
        <v>6</v>
      </c>
      <c r="N266" s="4" t="s">
        <v>4</v>
      </c>
      <c r="O266" s="4" t="s">
        <v>8</v>
      </c>
      <c r="P266" s="4" t="s">
        <v>8</v>
      </c>
      <c r="Q266" s="4" t="s">
        <v>4</v>
      </c>
      <c r="R266" s="166" t="s">
        <v>37</v>
      </c>
      <c r="S266" s="10">
        <f t="shared" ref="S266:X267" si="50">S269+S272+S275+S278</f>
        <v>1308.2000000000003</v>
      </c>
      <c r="T266" s="10">
        <f t="shared" si="50"/>
        <v>1308.2000000000003</v>
      </c>
      <c r="U266" s="10">
        <f t="shared" si="50"/>
        <v>1308.2000000000003</v>
      </c>
      <c r="V266" s="10">
        <f t="shared" si="50"/>
        <v>1308.2000000000003</v>
      </c>
      <c r="W266" s="10">
        <f t="shared" si="50"/>
        <v>1308.2000000000003</v>
      </c>
      <c r="X266" s="10">
        <f t="shared" si="50"/>
        <v>1308.2000000000003</v>
      </c>
      <c r="Y266" s="9">
        <f t="shared" si="49"/>
        <v>7849.2000000000025</v>
      </c>
      <c r="Z266" s="8">
        <v>2016</v>
      </c>
      <c r="AB266" s="19"/>
      <c r="AC266" s="19"/>
    </row>
    <row r="267" spans="1:33" ht="43.9" hidden="1" customHeight="1" x14ac:dyDescent="0.25">
      <c r="A267" s="4"/>
      <c r="B267" s="4"/>
      <c r="C267" s="4"/>
      <c r="D267" s="4" t="s">
        <v>4</v>
      </c>
      <c r="E267" s="4" t="s">
        <v>5</v>
      </c>
      <c r="F267" s="4" t="s">
        <v>4</v>
      </c>
      <c r="G267" s="4" t="s">
        <v>8</v>
      </c>
      <c r="H267" s="4" t="s">
        <v>6</v>
      </c>
      <c r="I267" s="4" t="s">
        <v>5</v>
      </c>
      <c r="J267" s="4" t="s">
        <v>4</v>
      </c>
      <c r="K267" s="4" t="s">
        <v>4</v>
      </c>
      <c r="L267" s="4" t="s">
        <v>7</v>
      </c>
      <c r="M267" s="4" t="s">
        <v>6</v>
      </c>
      <c r="N267" s="4" t="s">
        <v>4</v>
      </c>
      <c r="O267" s="4" t="s">
        <v>8</v>
      </c>
      <c r="P267" s="4" t="s">
        <v>8</v>
      </c>
      <c r="Q267" s="4" t="s">
        <v>4</v>
      </c>
      <c r="R267" s="166"/>
      <c r="S267" s="10">
        <f t="shared" si="50"/>
        <v>1399.4</v>
      </c>
      <c r="T267" s="10">
        <f t="shared" si="50"/>
        <v>1401.1000000000001</v>
      </c>
      <c r="U267" s="10">
        <f t="shared" si="50"/>
        <v>1401.1000000000001</v>
      </c>
      <c r="V267" s="10">
        <f t="shared" si="50"/>
        <v>1401.1000000000001</v>
      </c>
      <c r="W267" s="10">
        <f t="shared" si="50"/>
        <v>1401.1000000000001</v>
      </c>
      <c r="X267" s="10">
        <f t="shared" si="50"/>
        <v>1401.1000000000001</v>
      </c>
      <c r="Y267" s="9">
        <f>Y270+Y273+Y276+Y279</f>
        <v>8404.9000000000015</v>
      </c>
      <c r="Z267" s="8">
        <v>2023</v>
      </c>
      <c r="AA267" s="47"/>
      <c r="AB267" s="19"/>
      <c r="AC267" s="19"/>
    </row>
    <row r="268" spans="1:33" ht="33" hidden="1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14" t="s">
        <v>36</v>
      </c>
      <c r="S268" s="2">
        <f t="shared" ref="S268:X268" si="51">S271+S274+S277+S282</f>
        <v>450</v>
      </c>
      <c r="T268" s="2">
        <f t="shared" si="51"/>
        <v>450</v>
      </c>
      <c r="U268" s="2">
        <f t="shared" si="51"/>
        <v>450</v>
      </c>
      <c r="V268" s="2">
        <f t="shared" si="51"/>
        <v>450</v>
      </c>
      <c r="W268" s="2">
        <f t="shared" si="51"/>
        <v>450</v>
      </c>
      <c r="X268" s="2">
        <f t="shared" si="51"/>
        <v>450</v>
      </c>
      <c r="Y268" s="3">
        <f t="shared" ref="Y268:Y282" si="52">S268+T268+U268+V268+W268+X268</f>
        <v>2700</v>
      </c>
      <c r="Z268" s="1">
        <v>2023</v>
      </c>
      <c r="AB268" s="19"/>
      <c r="AC268" s="19"/>
    </row>
    <row r="269" spans="1:33" ht="36.75" hidden="1" customHeight="1" x14ac:dyDescent="0.25">
      <c r="A269" s="4" t="s">
        <v>4</v>
      </c>
      <c r="B269" s="4" t="s">
        <v>4</v>
      </c>
      <c r="C269" s="4" t="s">
        <v>7</v>
      </c>
      <c r="D269" s="4" t="s">
        <v>4</v>
      </c>
      <c r="E269" s="4" t="s">
        <v>8</v>
      </c>
      <c r="F269" s="4" t="s">
        <v>4</v>
      </c>
      <c r="G269" s="4" t="s">
        <v>7</v>
      </c>
      <c r="H269" s="4" t="s">
        <v>4</v>
      </c>
      <c r="I269" s="4" t="s">
        <v>9</v>
      </c>
      <c r="J269" s="4" t="s">
        <v>4</v>
      </c>
      <c r="K269" s="4" t="s">
        <v>4</v>
      </c>
      <c r="L269" s="4" t="s">
        <v>16</v>
      </c>
      <c r="M269" s="4" t="s">
        <v>6</v>
      </c>
      <c r="N269" s="4" t="s">
        <v>4</v>
      </c>
      <c r="O269" s="4" t="s">
        <v>8</v>
      </c>
      <c r="P269" s="4" t="s">
        <v>8</v>
      </c>
      <c r="Q269" s="4" t="s">
        <v>4</v>
      </c>
      <c r="R269" s="167" t="s">
        <v>32</v>
      </c>
      <c r="S269" s="10">
        <f t="shared" ref="S269:X269" si="53">472.4-26.9</f>
        <v>445.5</v>
      </c>
      <c r="T269" s="10">
        <f t="shared" si="53"/>
        <v>445.5</v>
      </c>
      <c r="U269" s="10">
        <f t="shared" si="53"/>
        <v>445.5</v>
      </c>
      <c r="V269" s="10">
        <f t="shared" si="53"/>
        <v>445.5</v>
      </c>
      <c r="W269" s="10">
        <f t="shared" si="53"/>
        <v>445.5</v>
      </c>
      <c r="X269" s="10">
        <f t="shared" si="53"/>
        <v>445.5</v>
      </c>
      <c r="Y269" s="9">
        <f t="shared" si="52"/>
        <v>2673</v>
      </c>
      <c r="Z269" s="1">
        <v>2023</v>
      </c>
      <c r="AB269" s="19"/>
      <c r="AC269" s="19"/>
    </row>
    <row r="270" spans="1:33" ht="46.9" hidden="1" customHeight="1" x14ac:dyDescent="0.25">
      <c r="A270" s="4" t="s">
        <v>4</v>
      </c>
      <c r="B270" s="4" t="s">
        <v>4</v>
      </c>
      <c r="C270" s="4" t="s">
        <v>7</v>
      </c>
      <c r="D270" s="4" t="s">
        <v>4</v>
      </c>
      <c r="E270" s="4" t="s">
        <v>5</v>
      </c>
      <c r="F270" s="4" t="s">
        <v>4</v>
      </c>
      <c r="G270" s="4" t="s">
        <v>8</v>
      </c>
      <c r="H270" s="4" t="s">
        <v>6</v>
      </c>
      <c r="I270" s="4" t="s">
        <v>5</v>
      </c>
      <c r="J270" s="4" t="s">
        <v>4</v>
      </c>
      <c r="K270" s="4" t="s">
        <v>4</v>
      </c>
      <c r="L270" s="4" t="s">
        <v>7</v>
      </c>
      <c r="M270" s="4" t="s">
        <v>6</v>
      </c>
      <c r="N270" s="4" t="s">
        <v>4</v>
      </c>
      <c r="O270" s="4" t="s">
        <v>8</v>
      </c>
      <c r="P270" s="4" t="s">
        <v>8</v>
      </c>
      <c r="Q270" s="4" t="s">
        <v>4</v>
      </c>
      <c r="R270" s="168"/>
      <c r="S270" s="10">
        <f t="shared" ref="S270:X270" si="54">445.5+45.8</f>
        <v>491.3</v>
      </c>
      <c r="T270" s="10">
        <f t="shared" si="54"/>
        <v>491.3</v>
      </c>
      <c r="U270" s="10">
        <f t="shared" si="54"/>
        <v>491.3</v>
      </c>
      <c r="V270" s="10">
        <f t="shared" si="54"/>
        <v>491.3</v>
      </c>
      <c r="W270" s="10">
        <f t="shared" si="54"/>
        <v>491.3</v>
      </c>
      <c r="X270" s="10">
        <f t="shared" si="54"/>
        <v>491.3</v>
      </c>
      <c r="Y270" s="9">
        <f t="shared" si="52"/>
        <v>2947.8</v>
      </c>
      <c r="Z270" s="8">
        <v>2023</v>
      </c>
      <c r="AA270" s="47"/>
    </row>
    <row r="271" spans="1:33" ht="47.25" hidden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14" t="s">
        <v>35</v>
      </c>
      <c r="S271" s="2">
        <v>158</v>
      </c>
      <c r="T271" s="2">
        <v>158</v>
      </c>
      <c r="U271" s="2">
        <v>158</v>
      </c>
      <c r="V271" s="2">
        <v>158</v>
      </c>
      <c r="W271" s="2">
        <v>158</v>
      </c>
      <c r="X271" s="2">
        <v>158</v>
      </c>
      <c r="Y271" s="3">
        <f t="shared" si="52"/>
        <v>948</v>
      </c>
      <c r="Z271" s="1">
        <v>2023</v>
      </c>
    </row>
    <row r="272" spans="1:33" ht="36" hidden="1" customHeight="1" x14ac:dyDescent="0.25">
      <c r="A272" s="4" t="s">
        <v>4</v>
      </c>
      <c r="B272" s="4" t="s">
        <v>4</v>
      </c>
      <c r="C272" s="4" t="s">
        <v>5</v>
      </c>
      <c r="D272" s="4" t="s">
        <v>4</v>
      </c>
      <c r="E272" s="4" t="s">
        <v>8</v>
      </c>
      <c r="F272" s="4" t="s">
        <v>4</v>
      </c>
      <c r="G272" s="4" t="s">
        <v>7</v>
      </c>
      <c r="H272" s="4" t="s">
        <v>4</v>
      </c>
      <c r="I272" s="4" t="s">
        <v>9</v>
      </c>
      <c r="J272" s="4" t="s">
        <v>4</v>
      </c>
      <c r="K272" s="4" t="s">
        <v>4</v>
      </c>
      <c r="L272" s="4" t="s">
        <v>16</v>
      </c>
      <c r="M272" s="4" t="s">
        <v>6</v>
      </c>
      <c r="N272" s="4" t="s">
        <v>4</v>
      </c>
      <c r="O272" s="4" t="s">
        <v>8</v>
      </c>
      <c r="P272" s="4" t="s">
        <v>8</v>
      </c>
      <c r="Q272" s="4" t="s">
        <v>4</v>
      </c>
      <c r="R272" s="155" t="s">
        <v>32</v>
      </c>
      <c r="S272" s="10">
        <f t="shared" ref="S272:X272" si="55">302-17.3</f>
        <v>284.7</v>
      </c>
      <c r="T272" s="10">
        <f t="shared" si="55"/>
        <v>284.7</v>
      </c>
      <c r="U272" s="10">
        <f t="shared" si="55"/>
        <v>284.7</v>
      </c>
      <c r="V272" s="10">
        <f t="shared" si="55"/>
        <v>284.7</v>
      </c>
      <c r="W272" s="10">
        <f t="shared" si="55"/>
        <v>284.7</v>
      </c>
      <c r="X272" s="10">
        <f t="shared" si="55"/>
        <v>284.7</v>
      </c>
      <c r="Y272" s="9">
        <f t="shared" si="52"/>
        <v>1708.2</v>
      </c>
      <c r="Z272" s="1">
        <v>2023</v>
      </c>
    </row>
    <row r="273" spans="1:29" ht="44.45" hidden="1" customHeight="1" x14ac:dyDescent="0.25">
      <c r="A273" s="4" t="s">
        <v>4</v>
      </c>
      <c r="B273" s="4" t="s">
        <v>4</v>
      </c>
      <c r="C273" s="4" t="s">
        <v>5</v>
      </c>
      <c r="D273" s="4" t="s">
        <v>4</v>
      </c>
      <c r="E273" s="4" t="s">
        <v>5</v>
      </c>
      <c r="F273" s="4" t="s">
        <v>4</v>
      </c>
      <c r="G273" s="4" t="s">
        <v>8</v>
      </c>
      <c r="H273" s="4" t="s">
        <v>6</v>
      </c>
      <c r="I273" s="4" t="s">
        <v>5</v>
      </c>
      <c r="J273" s="4" t="s">
        <v>4</v>
      </c>
      <c r="K273" s="4" t="s">
        <v>4</v>
      </c>
      <c r="L273" s="4" t="s">
        <v>7</v>
      </c>
      <c r="M273" s="4" t="s">
        <v>6</v>
      </c>
      <c r="N273" s="4" t="s">
        <v>4</v>
      </c>
      <c r="O273" s="4" t="s">
        <v>8</v>
      </c>
      <c r="P273" s="4" t="s">
        <v>8</v>
      </c>
      <c r="Q273" s="4" t="s">
        <v>4</v>
      </c>
      <c r="R273" s="156"/>
      <c r="S273" s="10">
        <f t="shared" ref="S273:X273" si="56">284.7-29.7</f>
        <v>255</v>
      </c>
      <c r="T273" s="10">
        <f t="shared" si="56"/>
        <v>255</v>
      </c>
      <c r="U273" s="10">
        <f t="shared" si="56"/>
        <v>255</v>
      </c>
      <c r="V273" s="10">
        <f t="shared" si="56"/>
        <v>255</v>
      </c>
      <c r="W273" s="10">
        <f t="shared" si="56"/>
        <v>255</v>
      </c>
      <c r="X273" s="10">
        <f t="shared" si="56"/>
        <v>255</v>
      </c>
      <c r="Y273" s="9">
        <f t="shared" si="52"/>
        <v>1530</v>
      </c>
      <c r="Z273" s="8">
        <v>2023</v>
      </c>
      <c r="AA273" s="47"/>
    </row>
    <row r="274" spans="1:29" ht="47.25" hidden="1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14" t="s">
        <v>34</v>
      </c>
      <c r="S274" s="2">
        <v>82</v>
      </c>
      <c r="T274" s="2">
        <v>82</v>
      </c>
      <c r="U274" s="2">
        <v>82</v>
      </c>
      <c r="V274" s="2">
        <v>82</v>
      </c>
      <c r="W274" s="2">
        <v>82</v>
      </c>
      <c r="X274" s="2">
        <v>82</v>
      </c>
      <c r="Y274" s="3">
        <f t="shared" si="52"/>
        <v>492</v>
      </c>
      <c r="Z274" s="1">
        <v>2023</v>
      </c>
    </row>
    <row r="275" spans="1:29" ht="5.25" hidden="1" customHeight="1" x14ac:dyDescent="0.25">
      <c r="A275" s="4" t="s">
        <v>4</v>
      </c>
      <c r="B275" s="4" t="s">
        <v>4</v>
      </c>
      <c r="C275" s="4" t="s">
        <v>8</v>
      </c>
      <c r="D275" s="4" t="s">
        <v>4</v>
      </c>
      <c r="E275" s="4" t="s">
        <v>8</v>
      </c>
      <c r="F275" s="4" t="s">
        <v>4</v>
      </c>
      <c r="G275" s="4" t="s">
        <v>7</v>
      </c>
      <c r="H275" s="4" t="s">
        <v>4</v>
      </c>
      <c r="I275" s="4" t="s">
        <v>9</v>
      </c>
      <c r="J275" s="4" t="s">
        <v>4</v>
      </c>
      <c r="K275" s="4" t="s">
        <v>4</v>
      </c>
      <c r="L275" s="4" t="s">
        <v>16</v>
      </c>
      <c r="M275" s="4" t="s">
        <v>6</v>
      </c>
      <c r="N275" s="4" t="s">
        <v>4</v>
      </c>
      <c r="O275" s="4" t="s">
        <v>8</v>
      </c>
      <c r="P275" s="4" t="s">
        <v>8</v>
      </c>
      <c r="Q275" s="4" t="s">
        <v>4</v>
      </c>
      <c r="R275" s="155" t="s">
        <v>32</v>
      </c>
      <c r="S275" s="10">
        <f t="shared" ref="S275:X275" si="57">398.8-22.7</f>
        <v>376.1</v>
      </c>
      <c r="T275" s="10">
        <f t="shared" si="57"/>
        <v>376.1</v>
      </c>
      <c r="U275" s="10">
        <f t="shared" si="57"/>
        <v>376.1</v>
      </c>
      <c r="V275" s="10">
        <f t="shared" si="57"/>
        <v>376.1</v>
      </c>
      <c r="W275" s="10">
        <f t="shared" si="57"/>
        <v>376.1</v>
      </c>
      <c r="X275" s="10">
        <f t="shared" si="57"/>
        <v>376.1</v>
      </c>
      <c r="Y275" s="9">
        <f t="shared" si="52"/>
        <v>2256.6</v>
      </c>
      <c r="Z275" s="1">
        <v>2023</v>
      </c>
    </row>
    <row r="276" spans="1:29" ht="45" hidden="1" customHeight="1" x14ac:dyDescent="0.25">
      <c r="A276" s="4" t="s">
        <v>4</v>
      </c>
      <c r="B276" s="4" t="s">
        <v>4</v>
      </c>
      <c r="C276" s="4" t="s">
        <v>8</v>
      </c>
      <c r="D276" s="4" t="s">
        <v>4</v>
      </c>
      <c r="E276" s="4" t="s">
        <v>5</v>
      </c>
      <c r="F276" s="4" t="s">
        <v>4</v>
      </c>
      <c r="G276" s="4" t="s">
        <v>8</v>
      </c>
      <c r="H276" s="4" t="s">
        <v>6</v>
      </c>
      <c r="I276" s="4" t="s">
        <v>5</v>
      </c>
      <c r="J276" s="4" t="s">
        <v>4</v>
      </c>
      <c r="K276" s="4" t="s">
        <v>4</v>
      </c>
      <c r="L276" s="4" t="s">
        <v>7</v>
      </c>
      <c r="M276" s="4" t="s">
        <v>6</v>
      </c>
      <c r="N276" s="4" t="s">
        <v>4</v>
      </c>
      <c r="O276" s="4" t="s">
        <v>8</v>
      </c>
      <c r="P276" s="4" t="s">
        <v>8</v>
      </c>
      <c r="Q276" s="4" t="s">
        <v>4</v>
      </c>
      <c r="R276" s="156"/>
      <c r="S276" s="10">
        <f t="shared" ref="S276:X276" si="58">376.1+59.3</f>
        <v>435.40000000000003</v>
      </c>
      <c r="T276" s="10">
        <f t="shared" si="58"/>
        <v>435.40000000000003</v>
      </c>
      <c r="U276" s="10">
        <f t="shared" si="58"/>
        <v>435.40000000000003</v>
      </c>
      <c r="V276" s="10">
        <f t="shared" si="58"/>
        <v>435.40000000000003</v>
      </c>
      <c r="W276" s="10">
        <f t="shared" si="58"/>
        <v>435.40000000000003</v>
      </c>
      <c r="X276" s="10">
        <f t="shared" si="58"/>
        <v>435.40000000000003</v>
      </c>
      <c r="Y276" s="9">
        <f t="shared" si="52"/>
        <v>2612.4</v>
      </c>
      <c r="Z276" s="8">
        <v>2023</v>
      </c>
      <c r="AB276" s="157"/>
      <c r="AC276" s="157"/>
    </row>
    <row r="277" spans="1:29" ht="48" hidden="1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14" t="s">
        <v>33</v>
      </c>
      <c r="S277" s="2">
        <v>140</v>
      </c>
      <c r="T277" s="2">
        <v>140</v>
      </c>
      <c r="U277" s="2">
        <v>140</v>
      </c>
      <c r="V277" s="2">
        <v>140</v>
      </c>
      <c r="W277" s="2">
        <v>140</v>
      </c>
      <c r="X277" s="2">
        <v>140</v>
      </c>
      <c r="Y277" s="3">
        <f t="shared" si="52"/>
        <v>840</v>
      </c>
      <c r="Z277" s="1">
        <v>2023</v>
      </c>
    </row>
    <row r="278" spans="1:29" ht="35.25" hidden="1" customHeight="1" x14ac:dyDescent="0.25">
      <c r="A278" s="4" t="s">
        <v>4</v>
      </c>
      <c r="B278" s="4" t="s">
        <v>4</v>
      </c>
      <c r="C278" s="4" t="s">
        <v>23</v>
      </c>
      <c r="D278" s="4" t="s">
        <v>4</v>
      </c>
      <c r="E278" s="4" t="s">
        <v>8</v>
      </c>
      <c r="F278" s="4" t="s">
        <v>4</v>
      </c>
      <c r="G278" s="4" t="s">
        <v>7</v>
      </c>
      <c r="H278" s="4" t="s">
        <v>4</v>
      </c>
      <c r="I278" s="4" t="s">
        <v>9</v>
      </c>
      <c r="J278" s="4" t="s">
        <v>4</v>
      </c>
      <c r="K278" s="4" t="s">
        <v>4</v>
      </c>
      <c r="L278" s="4" t="s">
        <v>16</v>
      </c>
      <c r="M278" s="4" t="s">
        <v>6</v>
      </c>
      <c r="N278" s="4" t="s">
        <v>4</v>
      </c>
      <c r="O278" s="4" t="s">
        <v>8</v>
      </c>
      <c r="P278" s="4" t="s">
        <v>8</v>
      </c>
      <c r="Q278" s="4" t="s">
        <v>4</v>
      </c>
      <c r="R278" s="155" t="s">
        <v>32</v>
      </c>
      <c r="S278" s="10">
        <f t="shared" ref="S278:X278" si="59">214.1-12.2</f>
        <v>201.9</v>
      </c>
      <c r="T278" s="10">
        <f t="shared" si="59"/>
        <v>201.9</v>
      </c>
      <c r="U278" s="10">
        <f t="shared" si="59"/>
        <v>201.9</v>
      </c>
      <c r="V278" s="10">
        <f t="shared" si="59"/>
        <v>201.9</v>
      </c>
      <c r="W278" s="10">
        <f t="shared" si="59"/>
        <v>201.9</v>
      </c>
      <c r="X278" s="10">
        <f t="shared" si="59"/>
        <v>201.9</v>
      </c>
      <c r="Y278" s="9">
        <f t="shared" si="52"/>
        <v>1211.4000000000001</v>
      </c>
      <c r="Z278" s="1">
        <v>2023</v>
      </c>
    </row>
    <row r="279" spans="1:29" ht="45.6" hidden="1" customHeight="1" x14ac:dyDescent="0.25">
      <c r="A279" s="4" t="s">
        <v>4</v>
      </c>
      <c r="B279" s="4" t="s">
        <v>4</v>
      </c>
      <c r="C279" s="4" t="s">
        <v>23</v>
      </c>
      <c r="D279" s="4" t="s">
        <v>4</v>
      </c>
      <c r="E279" s="4" t="s">
        <v>5</v>
      </c>
      <c r="F279" s="4" t="s">
        <v>4</v>
      </c>
      <c r="G279" s="4" t="s">
        <v>8</v>
      </c>
      <c r="H279" s="4" t="s">
        <v>6</v>
      </c>
      <c r="I279" s="4" t="s">
        <v>5</v>
      </c>
      <c r="J279" s="4" t="s">
        <v>4</v>
      </c>
      <c r="K279" s="4" t="s">
        <v>4</v>
      </c>
      <c r="L279" s="4" t="s">
        <v>7</v>
      </c>
      <c r="M279" s="4" t="s">
        <v>6</v>
      </c>
      <c r="N279" s="4" t="s">
        <v>4</v>
      </c>
      <c r="O279" s="4" t="s">
        <v>8</v>
      </c>
      <c r="P279" s="4" t="s">
        <v>8</v>
      </c>
      <c r="Q279" s="4" t="s">
        <v>4</v>
      </c>
      <c r="R279" s="156"/>
      <c r="S279" s="10">
        <f>201.9+15.8</f>
        <v>217.70000000000002</v>
      </c>
      <c r="T279" s="10">
        <f>201.9+15.8+1.7</f>
        <v>219.4</v>
      </c>
      <c r="U279" s="10">
        <f>201.9+15.8+1.7</f>
        <v>219.4</v>
      </c>
      <c r="V279" s="10">
        <f>201.9+15.8+1.7</f>
        <v>219.4</v>
      </c>
      <c r="W279" s="10">
        <f>201.9+15.8+1.7</f>
        <v>219.4</v>
      </c>
      <c r="X279" s="10">
        <f>201.9+15.8+1.7</f>
        <v>219.4</v>
      </c>
      <c r="Y279" s="9">
        <f t="shared" si="52"/>
        <v>1314.7</v>
      </c>
      <c r="Z279" s="8">
        <v>2023</v>
      </c>
    </row>
    <row r="280" spans="1:29" ht="49.5" hidden="1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14" t="s">
        <v>30</v>
      </c>
      <c r="S280" s="2">
        <v>56</v>
      </c>
      <c r="T280" s="2">
        <v>56</v>
      </c>
      <c r="U280" s="2">
        <v>56</v>
      </c>
      <c r="V280" s="2">
        <v>56</v>
      </c>
      <c r="W280" s="2">
        <v>56</v>
      </c>
      <c r="X280" s="2">
        <v>56</v>
      </c>
      <c r="Y280" s="3">
        <f t="shared" si="52"/>
        <v>336</v>
      </c>
      <c r="Z280" s="1">
        <v>2020</v>
      </c>
    </row>
    <row r="281" spans="1:29" ht="64.5" hidden="1" customHeight="1" x14ac:dyDescent="0.25">
      <c r="A281" s="4" t="s">
        <v>4</v>
      </c>
      <c r="B281" s="4" t="s">
        <v>6</v>
      </c>
      <c r="C281" s="4" t="s">
        <v>5</v>
      </c>
      <c r="D281" s="4" t="s">
        <v>4</v>
      </c>
      <c r="E281" s="4" t="s">
        <v>8</v>
      </c>
      <c r="F281" s="4" t="s">
        <v>4</v>
      </c>
      <c r="G281" s="4" t="s">
        <v>7</v>
      </c>
      <c r="H281" s="4" t="s">
        <v>4</v>
      </c>
      <c r="I281" s="4" t="s">
        <v>9</v>
      </c>
      <c r="J281" s="4" t="s">
        <v>4</v>
      </c>
      <c r="K281" s="4" t="s">
        <v>4</v>
      </c>
      <c r="L281" s="4" t="s">
        <v>7</v>
      </c>
      <c r="M281" s="4" t="s">
        <v>4</v>
      </c>
      <c r="N281" s="4" t="s">
        <v>7</v>
      </c>
      <c r="O281" s="4" t="s">
        <v>7</v>
      </c>
      <c r="P281" s="4" t="s">
        <v>4</v>
      </c>
      <c r="Q281" s="4" t="s">
        <v>7</v>
      </c>
      <c r="R281" s="14" t="s">
        <v>31</v>
      </c>
      <c r="S281" s="10"/>
      <c r="T281" s="10"/>
      <c r="U281" s="10"/>
      <c r="V281" s="10"/>
      <c r="W281" s="10"/>
      <c r="X281" s="10"/>
      <c r="Y281" s="9">
        <f t="shared" si="52"/>
        <v>0</v>
      </c>
      <c r="Z281" s="1">
        <v>2020</v>
      </c>
    </row>
    <row r="282" spans="1:29" ht="47.25" hidden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14" t="s">
        <v>30</v>
      </c>
      <c r="S282" s="2">
        <v>70</v>
      </c>
      <c r="T282" s="2">
        <v>70</v>
      </c>
      <c r="U282" s="2">
        <v>70</v>
      </c>
      <c r="V282" s="2">
        <v>70</v>
      </c>
      <c r="W282" s="2">
        <v>70</v>
      </c>
      <c r="X282" s="2">
        <v>70</v>
      </c>
      <c r="Y282" s="3">
        <f t="shared" si="52"/>
        <v>420</v>
      </c>
      <c r="Z282" s="1">
        <v>2023</v>
      </c>
    </row>
    <row r="283" spans="1:29" ht="47.25" hidden="1" x14ac:dyDescent="0.25">
      <c r="A283" s="4"/>
      <c r="B283" s="4"/>
      <c r="C283" s="4"/>
      <c r="D283" s="4" t="s">
        <v>4</v>
      </c>
      <c r="E283" s="4" t="s">
        <v>8</v>
      </c>
      <c r="F283" s="4" t="s">
        <v>4</v>
      </c>
      <c r="G283" s="4" t="s">
        <v>7</v>
      </c>
      <c r="H283" s="4" t="s">
        <v>6</v>
      </c>
      <c r="I283" s="4" t="s">
        <v>5</v>
      </c>
      <c r="J283" s="4" t="s">
        <v>4</v>
      </c>
      <c r="K283" s="4" t="s">
        <v>4</v>
      </c>
      <c r="L283" s="4" t="s">
        <v>7</v>
      </c>
      <c r="M283" s="4" t="s">
        <v>4</v>
      </c>
      <c r="N283" s="4" t="s">
        <v>4</v>
      </c>
      <c r="O283" s="4" t="s">
        <v>4</v>
      </c>
      <c r="P283" s="4" t="s">
        <v>4</v>
      </c>
      <c r="Q283" s="4" t="s">
        <v>4</v>
      </c>
      <c r="R283" s="14" t="s">
        <v>29</v>
      </c>
      <c r="S283" s="10">
        <f t="shared" ref="S283:Y284" si="60">S285+S287+S289+S291</f>
        <v>162.4</v>
      </c>
      <c r="T283" s="10">
        <f t="shared" si="60"/>
        <v>162.4</v>
      </c>
      <c r="U283" s="10">
        <f t="shared" si="60"/>
        <v>162.4</v>
      </c>
      <c r="V283" s="10">
        <f t="shared" si="60"/>
        <v>162.4</v>
      </c>
      <c r="W283" s="10">
        <f t="shared" si="60"/>
        <v>162.4</v>
      </c>
      <c r="X283" s="10">
        <f t="shared" si="60"/>
        <v>162.4</v>
      </c>
      <c r="Y283" s="10">
        <f t="shared" si="60"/>
        <v>974.4</v>
      </c>
      <c r="Z283" s="8">
        <v>2023</v>
      </c>
    </row>
    <row r="284" spans="1:29" ht="63" hidden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14" t="s">
        <v>28</v>
      </c>
      <c r="S284" s="2">
        <f t="shared" si="60"/>
        <v>62</v>
      </c>
      <c r="T284" s="2">
        <f t="shared" si="60"/>
        <v>62</v>
      </c>
      <c r="U284" s="2">
        <f t="shared" si="60"/>
        <v>62</v>
      </c>
      <c r="V284" s="2">
        <f t="shared" si="60"/>
        <v>62</v>
      </c>
      <c r="W284" s="2">
        <f t="shared" si="60"/>
        <v>62</v>
      </c>
      <c r="X284" s="2">
        <f t="shared" si="60"/>
        <v>62</v>
      </c>
      <c r="Y284" s="3">
        <f t="shared" ref="Y284:Y293" si="61">S284+T284+U284+V284+W284+X284</f>
        <v>372</v>
      </c>
      <c r="Z284" s="1">
        <v>2023</v>
      </c>
    </row>
    <row r="285" spans="1:29" ht="47.25" hidden="1" x14ac:dyDescent="0.25">
      <c r="A285" s="4" t="s">
        <v>4</v>
      </c>
      <c r="B285" s="4" t="s">
        <v>4</v>
      </c>
      <c r="C285" s="4" t="s">
        <v>7</v>
      </c>
      <c r="D285" s="4" t="s">
        <v>4</v>
      </c>
      <c r="E285" s="4" t="s">
        <v>8</v>
      </c>
      <c r="F285" s="4" t="s">
        <v>4</v>
      </c>
      <c r="G285" s="4" t="s">
        <v>7</v>
      </c>
      <c r="H285" s="4" t="s">
        <v>6</v>
      </c>
      <c r="I285" s="4" t="s">
        <v>5</v>
      </c>
      <c r="J285" s="4" t="s">
        <v>4</v>
      </c>
      <c r="K285" s="4" t="s">
        <v>4</v>
      </c>
      <c r="L285" s="4" t="s">
        <v>7</v>
      </c>
      <c r="M285" s="4" t="s">
        <v>4</v>
      </c>
      <c r="N285" s="4" t="s">
        <v>4</v>
      </c>
      <c r="O285" s="4" t="s">
        <v>4</v>
      </c>
      <c r="P285" s="4" t="s">
        <v>4</v>
      </c>
      <c r="Q285" s="4" t="s">
        <v>4</v>
      </c>
      <c r="R285" s="14" t="s">
        <v>22</v>
      </c>
      <c r="S285" s="10">
        <v>18.2</v>
      </c>
      <c r="T285" s="10">
        <v>18.2</v>
      </c>
      <c r="U285" s="10">
        <v>18.2</v>
      </c>
      <c r="V285" s="10">
        <v>18.2</v>
      </c>
      <c r="W285" s="10">
        <v>18.2</v>
      </c>
      <c r="X285" s="10">
        <v>18.2</v>
      </c>
      <c r="Y285" s="9">
        <f t="shared" si="61"/>
        <v>109.2</v>
      </c>
      <c r="Z285" s="8">
        <v>2023</v>
      </c>
    </row>
    <row r="286" spans="1:29" ht="63" hidden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14" t="s">
        <v>27</v>
      </c>
      <c r="S286" s="13">
        <v>7</v>
      </c>
      <c r="T286" s="13">
        <v>7</v>
      </c>
      <c r="U286" s="13">
        <v>7</v>
      </c>
      <c r="V286" s="13">
        <v>7</v>
      </c>
      <c r="W286" s="13">
        <v>7</v>
      </c>
      <c r="X286" s="13">
        <v>7</v>
      </c>
      <c r="Y286" s="12">
        <f t="shared" si="61"/>
        <v>42</v>
      </c>
      <c r="Z286" s="1">
        <v>2023</v>
      </c>
    </row>
    <row r="287" spans="1:29" ht="47.25" hidden="1" x14ac:dyDescent="0.25">
      <c r="A287" s="4" t="s">
        <v>4</v>
      </c>
      <c r="B287" s="4" t="s">
        <v>4</v>
      </c>
      <c r="C287" s="4" t="s">
        <v>5</v>
      </c>
      <c r="D287" s="4" t="s">
        <v>4</v>
      </c>
      <c r="E287" s="4" t="s">
        <v>8</v>
      </c>
      <c r="F287" s="4" t="s">
        <v>4</v>
      </c>
      <c r="G287" s="4" t="s">
        <v>7</v>
      </c>
      <c r="H287" s="4" t="s">
        <v>6</v>
      </c>
      <c r="I287" s="4" t="s">
        <v>5</v>
      </c>
      <c r="J287" s="4" t="s">
        <v>4</v>
      </c>
      <c r="K287" s="4" t="s">
        <v>4</v>
      </c>
      <c r="L287" s="4" t="s">
        <v>7</v>
      </c>
      <c r="M287" s="4" t="s">
        <v>4</v>
      </c>
      <c r="N287" s="4" t="s">
        <v>4</v>
      </c>
      <c r="O287" s="4" t="s">
        <v>4</v>
      </c>
      <c r="P287" s="4" t="s">
        <v>4</v>
      </c>
      <c r="Q287" s="4" t="s">
        <v>4</v>
      </c>
      <c r="R287" s="14" t="s">
        <v>22</v>
      </c>
      <c r="S287" s="10">
        <v>72.8</v>
      </c>
      <c r="T287" s="10">
        <v>72.8</v>
      </c>
      <c r="U287" s="10">
        <v>72.8</v>
      </c>
      <c r="V287" s="10">
        <v>72.8</v>
      </c>
      <c r="W287" s="10">
        <v>72.8</v>
      </c>
      <c r="X287" s="10">
        <v>72.8</v>
      </c>
      <c r="Y287" s="9">
        <f t="shared" si="61"/>
        <v>436.8</v>
      </c>
      <c r="Z287" s="8">
        <v>2023</v>
      </c>
    </row>
    <row r="288" spans="1:29" ht="63" hidden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14" t="s">
        <v>26</v>
      </c>
      <c r="S288" s="13">
        <v>28</v>
      </c>
      <c r="T288" s="13">
        <v>28</v>
      </c>
      <c r="U288" s="13">
        <v>28</v>
      </c>
      <c r="V288" s="13">
        <v>28</v>
      </c>
      <c r="W288" s="13">
        <v>28</v>
      </c>
      <c r="X288" s="13">
        <v>28</v>
      </c>
      <c r="Y288" s="12">
        <f t="shared" si="61"/>
        <v>168</v>
      </c>
      <c r="Z288" s="1">
        <v>2023</v>
      </c>
    </row>
    <row r="289" spans="1:32" ht="47.25" hidden="1" x14ac:dyDescent="0.25">
      <c r="A289" s="4" t="s">
        <v>4</v>
      </c>
      <c r="B289" s="4" t="s">
        <v>4</v>
      </c>
      <c r="C289" s="4" t="s">
        <v>8</v>
      </c>
      <c r="D289" s="4" t="s">
        <v>4</v>
      </c>
      <c r="E289" s="4" t="s">
        <v>8</v>
      </c>
      <c r="F289" s="4" t="s">
        <v>4</v>
      </c>
      <c r="G289" s="4" t="s">
        <v>7</v>
      </c>
      <c r="H289" s="4" t="s">
        <v>6</v>
      </c>
      <c r="I289" s="4" t="s">
        <v>5</v>
      </c>
      <c r="J289" s="4" t="s">
        <v>4</v>
      </c>
      <c r="K289" s="4" t="s">
        <v>4</v>
      </c>
      <c r="L289" s="4" t="s">
        <v>7</v>
      </c>
      <c r="M289" s="4" t="s">
        <v>4</v>
      </c>
      <c r="N289" s="4" t="s">
        <v>4</v>
      </c>
      <c r="O289" s="4" t="s">
        <v>4</v>
      </c>
      <c r="P289" s="4" t="s">
        <v>4</v>
      </c>
      <c r="Q289" s="4" t="s">
        <v>4</v>
      </c>
      <c r="R289" s="14" t="s">
        <v>25</v>
      </c>
      <c r="S289" s="17">
        <v>36.4</v>
      </c>
      <c r="T289" s="17">
        <v>36.4</v>
      </c>
      <c r="U289" s="17">
        <v>36.4</v>
      </c>
      <c r="V289" s="17">
        <v>36.4</v>
      </c>
      <c r="W289" s="17">
        <v>36.4</v>
      </c>
      <c r="X289" s="17">
        <v>36.4</v>
      </c>
      <c r="Y289" s="9">
        <f t="shared" si="61"/>
        <v>218.4</v>
      </c>
      <c r="Z289" s="8">
        <v>2023</v>
      </c>
      <c r="AA289" s="158"/>
      <c r="AB289" s="159"/>
    </row>
    <row r="290" spans="1:32" ht="63" hidden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14" t="s">
        <v>24</v>
      </c>
      <c r="S290" s="13">
        <v>14</v>
      </c>
      <c r="T290" s="13">
        <v>14</v>
      </c>
      <c r="U290" s="13">
        <v>14</v>
      </c>
      <c r="V290" s="13">
        <v>14</v>
      </c>
      <c r="W290" s="13">
        <v>14</v>
      </c>
      <c r="X290" s="13">
        <v>14</v>
      </c>
      <c r="Y290" s="12">
        <f t="shared" si="61"/>
        <v>84</v>
      </c>
      <c r="Z290" s="1">
        <v>2023</v>
      </c>
    </row>
    <row r="291" spans="1:32" ht="48" hidden="1" customHeight="1" x14ac:dyDescent="0.25">
      <c r="A291" s="4" t="s">
        <v>4</v>
      </c>
      <c r="B291" s="4" t="s">
        <v>4</v>
      </c>
      <c r="C291" s="4" t="s">
        <v>23</v>
      </c>
      <c r="D291" s="4" t="s">
        <v>4</v>
      </c>
      <c r="E291" s="4" t="s">
        <v>8</v>
      </c>
      <c r="F291" s="4" t="s">
        <v>4</v>
      </c>
      <c r="G291" s="4" t="s">
        <v>7</v>
      </c>
      <c r="H291" s="4" t="s">
        <v>6</v>
      </c>
      <c r="I291" s="4" t="s">
        <v>5</v>
      </c>
      <c r="J291" s="4" t="s">
        <v>4</v>
      </c>
      <c r="K291" s="4" t="s">
        <v>4</v>
      </c>
      <c r="L291" s="4" t="s">
        <v>7</v>
      </c>
      <c r="M291" s="4" t="s">
        <v>4</v>
      </c>
      <c r="N291" s="4" t="s">
        <v>4</v>
      </c>
      <c r="O291" s="4" t="s">
        <v>4</v>
      </c>
      <c r="P291" s="4" t="s">
        <v>4</v>
      </c>
      <c r="Q291" s="4" t="s">
        <v>4</v>
      </c>
      <c r="R291" s="14" t="s">
        <v>22</v>
      </c>
      <c r="S291" s="10">
        <v>35</v>
      </c>
      <c r="T291" s="10">
        <v>35</v>
      </c>
      <c r="U291" s="10">
        <v>35</v>
      </c>
      <c r="V291" s="10">
        <v>35</v>
      </c>
      <c r="W291" s="10">
        <v>35</v>
      </c>
      <c r="X291" s="10">
        <v>35</v>
      </c>
      <c r="Y291" s="9">
        <f t="shared" si="61"/>
        <v>210</v>
      </c>
      <c r="Z291" s="8">
        <v>2023</v>
      </c>
    </row>
    <row r="292" spans="1:32" ht="63" hidden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14" t="s">
        <v>21</v>
      </c>
      <c r="S292" s="1">
        <v>13</v>
      </c>
      <c r="T292" s="1">
        <v>13</v>
      </c>
      <c r="U292" s="1">
        <v>13</v>
      </c>
      <c r="V292" s="1">
        <v>13</v>
      </c>
      <c r="W292" s="1">
        <v>13</v>
      </c>
      <c r="X292" s="1">
        <v>13</v>
      </c>
      <c r="Y292" s="3">
        <f t="shared" si="61"/>
        <v>78</v>
      </c>
      <c r="Z292" s="1">
        <v>2023</v>
      </c>
    </row>
    <row r="293" spans="1:32" ht="34.15" hidden="1" customHeight="1" x14ac:dyDescent="0.25">
      <c r="A293" s="4" t="s">
        <v>4</v>
      </c>
      <c r="B293" s="4" t="s">
        <v>4</v>
      </c>
      <c r="C293" s="4" t="s">
        <v>9</v>
      </c>
      <c r="D293" s="4" t="s">
        <v>4</v>
      </c>
      <c r="E293" s="4" t="s">
        <v>8</v>
      </c>
      <c r="F293" s="4" t="s">
        <v>4</v>
      </c>
      <c r="G293" s="4" t="s">
        <v>7</v>
      </c>
      <c r="H293" s="4" t="s">
        <v>4</v>
      </c>
      <c r="I293" s="4" t="s">
        <v>9</v>
      </c>
      <c r="J293" s="4" t="s">
        <v>4</v>
      </c>
      <c r="K293" s="4" t="s">
        <v>4</v>
      </c>
      <c r="L293" s="4" t="s">
        <v>16</v>
      </c>
      <c r="M293" s="4" t="s">
        <v>4</v>
      </c>
      <c r="N293" s="4" t="s">
        <v>4</v>
      </c>
      <c r="O293" s="4" t="s">
        <v>4</v>
      </c>
      <c r="P293" s="4" t="s">
        <v>4</v>
      </c>
      <c r="Q293" s="4" t="s">
        <v>16</v>
      </c>
      <c r="R293" s="11" t="s">
        <v>20</v>
      </c>
      <c r="S293" s="10">
        <v>0</v>
      </c>
      <c r="T293" s="10">
        <v>0</v>
      </c>
      <c r="U293" s="10">
        <v>0</v>
      </c>
      <c r="V293" s="10">
        <v>0</v>
      </c>
      <c r="W293" s="10">
        <v>0</v>
      </c>
      <c r="X293" s="10">
        <v>0</v>
      </c>
      <c r="Y293" s="9">
        <f t="shared" si="61"/>
        <v>0</v>
      </c>
      <c r="Z293" s="8">
        <v>2023</v>
      </c>
    </row>
    <row r="294" spans="1:32" ht="34.15" hidden="1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11" t="s">
        <v>19</v>
      </c>
      <c r="S294" s="10"/>
      <c r="T294" s="10"/>
      <c r="U294" s="10"/>
      <c r="V294" s="10"/>
      <c r="W294" s="10"/>
      <c r="X294" s="10"/>
      <c r="Y294" s="9"/>
      <c r="Z294" s="8"/>
    </row>
    <row r="295" spans="1:32" ht="47.25" hidden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11" t="s">
        <v>18</v>
      </c>
      <c r="S295" s="9">
        <f t="shared" ref="S295:X295" si="62">S297+S303</f>
        <v>25348.3</v>
      </c>
      <c r="T295" s="9">
        <f t="shared" si="62"/>
        <v>25348.3</v>
      </c>
      <c r="U295" s="9">
        <f t="shared" si="62"/>
        <v>25348.3</v>
      </c>
      <c r="V295" s="9">
        <f t="shared" si="62"/>
        <v>28348.3</v>
      </c>
      <c r="W295" s="9">
        <f t="shared" si="62"/>
        <v>35348.300000000003</v>
      </c>
      <c r="X295" s="9">
        <f t="shared" si="62"/>
        <v>35787.300000000003</v>
      </c>
      <c r="Y295" s="9">
        <f>S295+T295+U295+V295+W295+X295</f>
        <v>175528.8</v>
      </c>
      <c r="Z295" s="8">
        <v>2023</v>
      </c>
    </row>
    <row r="296" spans="1:32" ht="47.25" hidden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11" t="s">
        <v>17</v>
      </c>
      <c r="S296" s="7">
        <f t="shared" ref="S296:Y296" si="63">S298</f>
        <v>2224963</v>
      </c>
      <c r="T296" s="7">
        <f t="shared" si="63"/>
        <v>2224963</v>
      </c>
      <c r="U296" s="7">
        <f t="shared" si="63"/>
        <v>2224963</v>
      </c>
      <c r="V296" s="7">
        <f t="shared" si="63"/>
        <v>2224963</v>
      </c>
      <c r="W296" s="7">
        <f t="shared" si="63"/>
        <v>2224963</v>
      </c>
      <c r="X296" s="7">
        <f t="shared" si="63"/>
        <v>2224963</v>
      </c>
      <c r="Y296" s="6">
        <f t="shared" si="63"/>
        <v>2224963</v>
      </c>
      <c r="Z296" s="1">
        <v>2023</v>
      </c>
      <c r="AB296" s="19"/>
      <c r="AC296" s="19"/>
      <c r="AD296" s="19"/>
      <c r="AE296" s="19"/>
      <c r="AF296" s="19"/>
    </row>
    <row r="297" spans="1:32" ht="33" hidden="1" customHeight="1" x14ac:dyDescent="0.25">
      <c r="A297" s="4" t="s">
        <v>4</v>
      </c>
      <c r="B297" s="4" t="s">
        <v>6</v>
      </c>
      <c r="C297" s="4" t="s">
        <v>16</v>
      </c>
      <c r="D297" s="4" t="s">
        <v>4</v>
      </c>
      <c r="E297" s="4" t="s">
        <v>8</v>
      </c>
      <c r="F297" s="4" t="s">
        <v>4</v>
      </c>
      <c r="G297" s="4" t="s">
        <v>7</v>
      </c>
      <c r="H297" s="4" t="s">
        <v>6</v>
      </c>
      <c r="I297" s="4" t="s">
        <v>5</v>
      </c>
      <c r="J297" s="4" t="s">
        <v>4</v>
      </c>
      <c r="K297" s="4" t="s">
        <v>4</v>
      </c>
      <c r="L297" s="4" t="s">
        <v>5</v>
      </c>
      <c r="M297" s="4" t="s">
        <v>4</v>
      </c>
      <c r="N297" s="4" t="s">
        <v>4</v>
      </c>
      <c r="O297" s="4" t="s">
        <v>4</v>
      </c>
      <c r="P297" s="4" t="s">
        <v>4</v>
      </c>
      <c r="Q297" s="4" t="s">
        <v>4</v>
      </c>
      <c r="R297" s="11" t="s">
        <v>15</v>
      </c>
      <c r="S297" s="10">
        <v>25348.3</v>
      </c>
      <c r="T297" s="10">
        <v>25348.3</v>
      </c>
      <c r="U297" s="10">
        <v>25348.3</v>
      </c>
      <c r="V297" s="10">
        <v>25348.3</v>
      </c>
      <c r="W297" s="10">
        <v>25348.3</v>
      </c>
      <c r="X297" s="10">
        <v>25787.3</v>
      </c>
      <c r="Y297" s="9">
        <f>S297+T297+U297+V297+W297+X297</f>
        <v>152528.79999999999</v>
      </c>
      <c r="Z297" s="8">
        <v>2023</v>
      </c>
    </row>
    <row r="298" spans="1:32" ht="47.25" hidden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14" t="s">
        <v>14</v>
      </c>
      <c r="S298" s="2">
        <f t="shared" ref="S298:X298" si="64">2270800-45837</f>
        <v>2224963</v>
      </c>
      <c r="T298" s="2">
        <f t="shared" si="64"/>
        <v>2224963</v>
      </c>
      <c r="U298" s="2">
        <f t="shared" si="64"/>
        <v>2224963</v>
      </c>
      <c r="V298" s="2">
        <f t="shared" si="64"/>
        <v>2224963</v>
      </c>
      <c r="W298" s="2">
        <f t="shared" si="64"/>
        <v>2224963</v>
      </c>
      <c r="X298" s="2">
        <f t="shared" si="64"/>
        <v>2224963</v>
      </c>
      <c r="Y298" s="3">
        <v>2224963</v>
      </c>
      <c r="Z298" s="1">
        <v>2023</v>
      </c>
    </row>
    <row r="299" spans="1:32" ht="31.5" hidden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14" t="s">
        <v>13</v>
      </c>
      <c r="S299" s="2">
        <v>365</v>
      </c>
      <c r="T299" s="2">
        <v>365</v>
      </c>
      <c r="U299" s="2">
        <v>365</v>
      </c>
      <c r="V299" s="2">
        <v>365</v>
      </c>
      <c r="W299" s="2">
        <v>365</v>
      </c>
      <c r="X299" s="2">
        <v>365</v>
      </c>
      <c r="Y299" s="3">
        <f>S299+T299+U299+V299+W299+X299</f>
        <v>2190</v>
      </c>
      <c r="Z299" s="1">
        <v>2023</v>
      </c>
    </row>
    <row r="300" spans="1:32" ht="32.25" hidden="1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14" t="s">
        <v>12</v>
      </c>
      <c r="S300" s="2">
        <v>5400</v>
      </c>
      <c r="T300" s="2">
        <v>5400</v>
      </c>
      <c r="U300" s="2">
        <v>5400</v>
      </c>
      <c r="V300" s="2">
        <v>5400</v>
      </c>
      <c r="W300" s="2">
        <v>5400</v>
      </c>
      <c r="X300" s="2">
        <v>5400</v>
      </c>
      <c r="Y300" s="3">
        <f>SUM(S300:X300)</f>
        <v>32400</v>
      </c>
      <c r="Z300" s="1">
        <v>2023</v>
      </c>
      <c r="AA300" s="158"/>
      <c r="AB300" s="159"/>
    </row>
    <row r="301" spans="1:32" ht="46.5" hidden="1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14" t="s">
        <v>11</v>
      </c>
      <c r="S301" s="2">
        <v>1900</v>
      </c>
      <c r="T301" s="2">
        <v>1900</v>
      </c>
      <c r="U301" s="2">
        <v>1900</v>
      </c>
      <c r="V301" s="2">
        <v>1900</v>
      </c>
      <c r="W301" s="2">
        <v>1900</v>
      </c>
      <c r="X301" s="2">
        <v>1900</v>
      </c>
      <c r="Y301" s="3">
        <f>SUM(S301:X301)</f>
        <v>11400</v>
      </c>
      <c r="Z301" s="1">
        <v>2023</v>
      </c>
      <c r="AA301" s="158"/>
      <c r="AB301" s="159"/>
    </row>
    <row r="302" spans="1:32" ht="47.25" hidden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14" t="s">
        <v>10</v>
      </c>
      <c r="S302" s="2">
        <v>550</v>
      </c>
      <c r="T302" s="2">
        <v>550</v>
      </c>
      <c r="U302" s="2">
        <v>550</v>
      </c>
      <c r="V302" s="2">
        <v>550</v>
      </c>
      <c r="W302" s="2">
        <v>550</v>
      </c>
      <c r="X302" s="2">
        <v>550</v>
      </c>
      <c r="Y302" s="3">
        <f>SUM(S302:X302)</f>
        <v>3300</v>
      </c>
      <c r="Z302" s="1">
        <v>2023</v>
      </c>
      <c r="AA302" s="158"/>
      <c r="AB302" s="159"/>
    </row>
    <row r="303" spans="1:32" ht="31.5" hidden="1" x14ac:dyDescent="0.25">
      <c r="A303" s="4" t="s">
        <v>4</v>
      </c>
      <c r="B303" s="4" t="s">
        <v>4</v>
      </c>
      <c r="C303" s="4" t="s">
        <v>9</v>
      </c>
      <c r="D303" s="4" t="s">
        <v>4</v>
      </c>
      <c r="E303" s="4" t="s">
        <v>8</v>
      </c>
      <c r="F303" s="4" t="s">
        <v>4</v>
      </c>
      <c r="G303" s="4" t="s">
        <v>7</v>
      </c>
      <c r="H303" s="4" t="s">
        <v>6</v>
      </c>
      <c r="I303" s="4" t="s">
        <v>5</v>
      </c>
      <c r="J303" s="4" t="s">
        <v>4</v>
      </c>
      <c r="K303" s="4" t="s">
        <v>4</v>
      </c>
      <c r="L303" s="4" t="s">
        <v>5</v>
      </c>
      <c r="M303" s="4" t="s">
        <v>4</v>
      </c>
      <c r="N303" s="4" t="s">
        <v>4</v>
      </c>
      <c r="O303" s="4" t="s">
        <v>4</v>
      </c>
      <c r="P303" s="4" t="s">
        <v>4</v>
      </c>
      <c r="Q303" s="4" t="s">
        <v>4</v>
      </c>
      <c r="R303" s="11" t="s">
        <v>3</v>
      </c>
      <c r="S303" s="10">
        <v>0</v>
      </c>
      <c r="T303" s="10">
        <v>0</v>
      </c>
      <c r="U303" s="10">
        <v>0</v>
      </c>
      <c r="V303" s="10">
        <v>3000</v>
      </c>
      <c r="W303" s="10">
        <v>10000</v>
      </c>
      <c r="X303" s="10">
        <v>10000</v>
      </c>
      <c r="Y303" s="9">
        <f>S303+T303+U303+V303+W303+X303</f>
        <v>23000</v>
      </c>
      <c r="Z303" s="8">
        <v>2023</v>
      </c>
      <c r="AB303" s="107"/>
    </row>
    <row r="304" spans="1:32" ht="47.25" hidden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14" t="s">
        <v>2</v>
      </c>
      <c r="S304" s="2">
        <v>0</v>
      </c>
      <c r="T304" s="2">
        <v>0</v>
      </c>
      <c r="U304" s="2">
        <v>0</v>
      </c>
      <c r="V304" s="2">
        <v>1</v>
      </c>
      <c r="W304" s="2">
        <v>0</v>
      </c>
      <c r="X304" s="2">
        <v>0</v>
      </c>
      <c r="Y304" s="3">
        <v>1</v>
      </c>
      <c r="Z304" s="1">
        <v>2023</v>
      </c>
      <c r="AB304" s="48"/>
      <c r="AC304" s="48"/>
    </row>
    <row r="305" spans="1:40" ht="31.5" hidden="1" x14ac:dyDescent="0.25">
      <c r="A305" s="49"/>
      <c r="B305" s="49"/>
      <c r="C305" s="49"/>
      <c r="D305" s="49"/>
      <c r="E305" s="49"/>
      <c r="F305" s="49"/>
      <c r="G305" s="49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14" t="s">
        <v>1</v>
      </c>
      <c r="S305" s="2">
        <v>0</v>
      </c>
      <c r="T305" s="2">
        <v>0</v>
      </c>
      <c r="U305" s="2">
        <v>0</v>
      </c>
      <c r="V305" s="2">
        <v>0</v>
      </c>
      <c r="W305" s="2">
        <v>50</v>
      </c>
      <c r="X305" s="2">
        <v>50</v>
      </c>
      <c r="Y305" s="2">
        <v>100</v>
      </c>
      <c r="Z305" s="1">
        <v>2023</v>
      </c>
    </row>
    <row r="306" spans="1:40" x14ac:dyDescent="0.25">
      <c r="Z306" s="105" t="s">
        <v>0</v>
      </c>
      <c r="AN306" s="105" t="s">
        <v>0</v>
      </c>
    </row>
    <row r="308" spans="1:40" ht="61.15" customHeight="1" x14ac:dyDescent="0.25">
      <c r="A308" s="154" t="s">
        <v>254</v>
      </c>
      <c r="B308" s="154"/>
      <c r="C308" s="154"/>
      <c r="D308" s="154"/>
      <c r="E308" s="154"/>
      <c r="F308" s="154"/>
      <c r="G308" s="154"/>
      <c r="H308" s="154"/>
      <c r="I308" s="154"/>
      <c r="J308" s="154"/>
      <c r="K308" s="154"/>
      <c r="L308" s="154"/>
      <c r="M308" s="154"/>
      <c r="N308" s="154"/>
      <c r="O308" s="154"/>
      <c r="P308" s="154"/>
      <c r="Q308" s="154"/>
      <c r="R308" s="154"/>
      <c r="S308" s="154"/>
      <c r="T308" s="154"/>
      <c r="U308" s="154"/>
      <c r="V308" s="154"/>
      <c r="W308" s="154"/>
      <c r="X308" s="154"/>
      <c r="Y308" s="154"/>
      <c r="Z308" s="154"/>
      <c r="AA308" s="154"/>
      <c r="AB308" s="154"/>
      <c r="AC308" s="154"/>
      <c r="AD308" s="154"/>
      <c r="AE308" s="154"/>
      <c r="AF308" s="154"/>
      <c r="AG308" s="154"/>
      <c r="AH308" s="154"/>
      <c r="AI308" s="154"/>
      <c r="AJ308" s="154"/>
      <c r="AK308" s="154"/>
      <c r="AL308" s="154"/>
      <c r="AM308" s="154"/>
      <c r="AN308" s="154"/>
    </row>
  </sheetData>
  <mergeCells count="95">
    <mergeCell ref="A8:AN8"/>
    <mergeCell ref="A3:AN3"/>
    <mergeCell ref="A4:AN4"/>
    <mergeCell ref="A5:AN5"/>
    <mergeCell ref="A6:AN6"/>
    <mergeCell ref="W7:Z7"/>
    <mergeCell ref="A1:AN1"/>
    <mergeCell ref="AA301:AB301"/>
    <mergeCell ref="AA302:AB302"/>
    <mergeCell ref="AA11:AD11"/>
    <mergeCell ref="AF11:AN11"/>
    <mergeCell ref="AA258:AB258"/>
    <mergeCell ref="AA259:AB259"/>
    <mergeCell ref="AA263:AB263"/>
    <mergeCell ref="AB265:AF265"/>
    <mergeCell ref="R266:R267"/>
    <mergeCell ref="R269:R270"/>
    <mergeCell ref="AA253:AB253"/>
    <mergeCell ref="AA254:AC254"/>
    <mergeCell ref="AA255:AB255"/>
    <mergeCell ref="AA256:AB256"/>
    <mergeCell ref="AA257:AB257"/>
    <mergeCell ref="A308:AN308"/>
    <mergeCell ref="R272:R273"/>
    <mergeCell ref="R275:R276"/>
    <mergeCell ref="AB276:AC276"/>
    <mergeCell ref="R278:R279"/>
    <mergeCell ref="AA289:AB289"/>
    <mergeCell ref="AA300:AB300"/>
    <mergeCell ref="R184:R186"/>
    <mergeCell ref="R189:R191"/>
    <mergeCell ref="R194:R196"/>
    <mergeCell ref="R199:R202"/>
    <mergeCell ref="R153:R158"/>
    <mergeCell ref="AA156:AC156"/>
    <mergeCell ref="R161:R166"/>
    <mergeCell ref="AA164:AC164"/>
    <mergeCell ref="R173:R175"/>
    <mergeCell ref="R179:R181"/>
    <mergeCell ref="R137:R142"/>
    <mergeCell ref="AA140:AC140"/>
    <mergeCell ref="AA141:AC141"/>
    <mergeCell ref="R145:R150"/>
    <mergeCell ref="AA148:AC148"/>
    <mergeCell ref="AA152:AB152"/>
    <mergeCell ref="AA111:AB111"/>
    <mergeCell ref="AA112:AB112"/>
    <mergeCell ref="AA116:AD116"/>
    <mergeCell ref="AA119:AD119"/>
    <mergeCell ref="AA128:AC128"/>
    <mergeCell ref="R129:R134"/>
    <mergeCell ref="AA132:AC132"/>
    <mergeCell ref="AA98:AB98"/>
    <mergeCell ref="AA99:AB99"/>
    <mergeCell ref="AA101:AB101"/>
    <mergeCell ref="AA104:AD104"/>
    <mergeCell ref="AA109:AB109"/>
    <mergeCell ref="AA110:AB110"/>
    <mergeCell ref="AA97:AB97"/>
    <mergeCell ref="AA80:AB80"/>
    <mergeCell ref="AA82:AB82"/>
    <mergeCell ref="AA83:AB83"/>
    <mergeCell ref="AA84:AB84"/>
    <mergeCell ref="AA85:AB85"/>
    <mergeCell ref="AA88:AB88"/>
    <mergeCell ref="AA89:AB89"/>
    <mergeCell ref="AA90:AB90"/>
    <mergeCell ref="AA91:AB91"/>
    <mergeCell ref="AA92:AC92"/>
    <mergeCell ref="AA95:AB95"/>
    <mergeCell ref="AF55:AG55"/>
    <mergeCell ref="AA59:AB59"/>
    <mergeCell ref="AA62:AB62"/>
    <mergeCell ref="AA67:AC67"/>
    <mergeCell ref="AF67:AG67"/>
    <mergeCell ref="AA38:AB38"/>
    <mergeCell ref="R39:R43"/>
    <mergeCell ref="AA42:AC42"/>
    <mergeCell ref="AA43:AC43"/>
    <mergeCell ref="AB78:AC78"/>
    <mergeCell ref="R48:R51"/>
    <mergeCell ref="AA53:AB53"/>
    <mergeCell ref="AC55:AD55"/>
    <mergeCell ref="AA70:AB70"/>
    <mergeCell ref="AA72:AB72"/>
    <mergeCell ref="AA76:AB76"/>
    <mergeCell ref="A9:Z9"/>
    <mergeCell ref="A11:Q11"/>
    <mergeCell ref="R11:R12"/>
    <mergeCell ref="S11:X12"/>
    <mergeCell ref="Y11:Z11"/>
    <mergeCell ref="A12:C12"/>
    <mergeCell ref="D12:E12"/>
    <mergeCell ref="F12:G12"/>
    <mergeCell ref="H12:Q12"/>
  </mergeCells>
  <pageMargins left="0.35433070866141736" right="0.31496062992125984" top="0.31496062992125984" bottom="0.39370078740157483" header="0" footer="0"/>
  <pageSetup paperSize="9" scale="70" orientation="landscape" useFirstPageNumber="1" r:id="rId1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ППМИ (2)</vt:lpstr>
      <vt:lpstr>'ППМИ (2)'!Область_печати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С. Абраменко</dc:creator>
  <cp:lastModifiedBy>Ким Екатерина Игоревна</cp:lastModifiedBy>
  <cp:lastPrinted>2018-12-21T05:42:58Z</cp:lastPrinted>
  <dcterms:created xsi:type="dcterms:W3CDTF">2018-05-28T14:05:31Z</dcterms:created>
  <dcterms:modified xsi:type="dcterms:W3CDTF">2018-12-29T11:23:55Z</dcterms:modified>
</cp:coreProperties>
</file>